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keyes/Documents/Work/projects/rin3-spring-2025/data-raw/"/>
    </mc:Choice>
  </mc:AlternateContent>
  <xr:revisionPtr revIDLastSave="0" documentId="13_ncr:1_{32C3DBDE-B5A8-6A46-986B-AFF1F5838E23}" xr6:coauthVersionLast="47" xr6:coauthVersionMax="47" xr10:uidLastSave="{00000000-0000-0000-0000-000000000000}"/>
  <bookViews>
    <workbookView xWindow="38400" yWindow="500" windowWidth="38400" windowHeight="21100" activeTab="1" xr2:uid="{C3B41A98-E045-B641-B5DC-D433CA053FBE}"/>
  </bookViews>
  <sheets>
    <sheet name="Explainer" sheetId="1" r:id="rId1"/>
    <sheet name="Data_Dictionary" sheetId="2" r:id="rId2"/>
    <sheet name="Data" sheetId="3" r:id="rId3"/>
    <sheet name="Problem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3" l="1"/>
  <c r="W9" i="3" s="1"/>
  <c r="L10" i="3"/>
  <c r="W10" i="3" s="1"/>
  <c r="L11" i="3"/>
  <c r="W11" i="3" s="1"/>
  <c r="L12" i="3"/>
  <c r="W12" i="3" s="1"/>
  <c r="L13" i="3"/>
  <c r="W13" i="3" s="1"/>
  <c r="L14" i="3"/>
  <c r="W14" i="3" s="1"/>
  <c r="L15" i="3"/>
  <c r="W15" i="3" s="1"/>
  <c r="L16" i="3"/>
  <c r="W16" i="3" s="1"/>
  <c r="L17" i="3"/>
  <c r="W17" i="3" s="1"/>
  <c r="L18" i="3"/>
  <c r="W18" i="3" s="1"/>
  <c r="L19" i="3"/>
  <c r="W19" i="3" s="1"/>
  <c r="L20" i="3"/>
  <c r="W20" i="3" s="1"/>
  <c r="L21" i="3"/>
  <c r="W21" i="3" s="1"/>
  <c r="L22" i="3"/>
  <c r="L23" i="3"/>
  <c r="W23" i="3" s="1"/>
  <c r="L24" i="3"/>
  <c r="W24" i="3" s="1"/>
  <c r="L25" i="3"/>
  <c r="W25" i="3" s="1"/>
  <c r="L26" i="3"/>
  <c r="W26" i="3" s="1"/>
  <c r="L27" i="3"/>
  <c r="W27" i="3" s="1"/>
  <c r="L28" i="3"/>
  <c r="W28" i="3" s="1"/>
  <c r="L29" i="3"/>
  <c r="W29" i="3" s="1"/>
  <c r="L30" i="3"/>
  <c r="W30" i="3" s="1"/>
  <c r="L31" i="3"/>
  <c r="W31" i="3" s="1"/>
  <c r="L32" i="3"/>
  <c r="W32" i="3" s="1"/>
  <c r="L33" i="3"/>
  <c r="W33" i="3" s="1"/>
  <c r="L34" i="3"/>
  <c r="W34" i="3" s="1"/>
  <c r="L35" i="3"/>
  <c r="W35" i="3" s="1"/>
  <c r="L36" i="3"/>
  <c r="W36" i="3" s="1"/>
  <c r="L37" i="3"/>
  <c r="W37" i="3" s="1"/>
  <c r="L8" i="3"/>
  <c r="W8" i="3" s="1"/>
  <c r="K9" i="3"/>
  <c r="V9" i="3" s="1"/>
  <c r="K10" i="3"/>
  <c r="V10" i="3" s="1"/>
  <c r="K11" i="3"/>
  <c r="V11" i="3" s="1"/>
  <c r="K12" i="3"/>
  <c r="V12" i="3" s="1"/>
  <c r="K13" i="3"/>
  <c r="V13" i="3" s="1"/>
  <c r="K14" i="3"/>
  <c r="V14" i="3" s="1"/>
  <c r="K15" i="3"/>
  <c r="V15" i="3" s="1"/>
  <c r="K16" i="3"/>
  <c r="V16" i="3" s="1"/>
  <c r="K17" i="3"/>
  <c r="V17" i="3" s="1"/>
  <c r="K18" i="3"/>
  <c r="V18" i="3" s="1"/>
  <c r="K19" i="3"/>
  <c r="V19" i="3" s="1"/>
  <c r="K20" i="3"/>
  <c r="V20" i="3" s="1"/>
  <c r="K21" i="3"/>
  <c r="V21" i="3" s="1"/>
  <c r="K22" i="3"/>
  <c r="K23" i="3"/>
  <c r="V23" i="3" s="1"/>
  <c r="K24" i="3"/>
  <c r="V24" i="3" s="1"/>
  <c r="K25" i="3"/>
  <c r="V25" i="3" s="1"/>
  <c r="K26" i="3"/>
  <c r="V26" i="3" s="1"/>
  <c r="K27" i="3"/>
  <c r="V27" i="3" s="1"/>
  <c r="K28" i="3"/>
  <c r="V28" i="3" s="1"/>
  <c r="K29" i="3"/>
  <c r="V29" i="3" s="1"/>
  <c r="K30" i="3"/>
  <c r="V30" i="3" s="1"/>
  <c r="K31" i="3"/>
  <c r="V31" i="3" s="1"/>
  <c r="K32" i="3"/>
  <c r="V32" i="3" s="1"/>
  <c r="K33" i="3"/>
  <c r="V33" i="3" s="1"/>
  <c r="K34" i="3"/>
  <c r="V34" i="3" s="1"/>
  <c r="K35" i="3"/>
  <c r="V35" i="3" s="1"/>
  <c r="K36" i="3"/>
  <c r="V36" i="3" s="1"/>
  <c r="K37" i="3"/>
  <c r="V37" i="3" s="1"/>
  <c r="K8" i="3"/>
  <c r="V8" i="3" s="1"/>
  <c r="J9" i="3"/>
  <c r="U9" i="3" s="1"/>
  <c r="J10" i="3"/>
  <c r="U10" i="3" s="1"/>
  <c r="J11" i="3"/>
  <c r="U11" i="3" s="1"/>
  <c r="J12" i="3"/>
  <c r="U12" i="3" s="1"/>
  <c r="J13" i="3"/>
  <c r="U13" i="3" s="1"/>
  <c r="J14" i="3"/>
  <c r="U14" i="3" s="1"/>
  <c r="J15" i="3"/>
  <c r="U15" i="3" s="1"/>
  <c r="J16" i="3"/>
  <c r="U16" i="3" s="1"/>
  <c r="J17" i="3"/>
  <c r="U17" i="3" s="1"/>
  <c r="J18" i="3"/>
  <c r="U18" i="3" s="1"/>
  <c r="J19" i="3"/>
  <c r="U19" i="3" s="1"/>
  <c r="J20" i="3"/>
  <c r="U20" i="3" s="1"/>
  <c r="J21" i="3"/>
  <c r="U21" i="3" s="1"/>
  <c r="J22" i="3"/>
  <c r="U22" i="3" s="1"/>
  <c r="J23" i="3"/>
  <c r="U23" i="3" s="1"/>
  <c r="J24" i="3"/>
  <c r="U24" i="3" s="1"/>
  <c r="J25" i="3"/>
  <c r="U25" i="3" s="1"/>
  <c r="J26" i="3"/>
  <c r="U26" i="3" s="1"/>
  <c r="J27" i="3"/>
  <c r="U27" i="3" s="1"/>
  <c r="J28" i="3"/>
  <c r="U28" i="3" s="1"/>
  <c r="J29" i="3"/>
  <c r="U29" i="3" s="1"/>
  <c r="J30" i="3"/>
  <c r="U30" i="3" s="1"/>
  <c r="J31" i="3"/>
  <c r="U31" i="3" s="1"/>
  <c r="J32" i="3"/>
  <c r="U32" i="3" s="1"/>
  <c r="J33" i="3"/>
  <c r="U33" i="3" s="1"/>
  <c r="J34" i="3"/>
  <c r="U34" i="3" s="1"/>
  <c r="J35" i="3"/>
  <c r="U35" i="3" s="1"/>
  <c r="J36" i="3"/>
  <c r="U36" i="3" s="1"/>
  <c r="J37" i="3"/>
  <c r="U37" i="3" s="1"/>
  <c r="J8" i="3"/>
  <c r="U8" i="3" s="1"/>
  <c r="I9" i="3"/>
  <c r="T9" i="3" s="1"/>
  <c r="I10" i="3"/>
  <c r="T10" i="3" s="1"/>
  <c r="I11" i="3"/>
  <c r="T11" i="3" s="1"/>
  <c r="I12" i="3"/>
  <c r="T12" i="3" s="1"/>
  <c r="I13" i="3"/>
  <c r="T13" i="3" s="1"/>
  <c r="I14" i="3"/>
  <c r="T14" i="3" s="1"/>
  <c r="I15" i="3"/>
  <c r="T15" i="3" s="1"/>
  <c r="I16" i="3"/>
  <c r="T16" i="3" s="1"/>
  <c r="I17" i="3"/>
  <c r="T17" i="3" s="1"/>
  <c r="I18" i="3"/>
  <c r="T18" i="3" s="1"/>
  <c r="I19" i="3"/>
  <c r="T19" i="3" s="1"/>
  <c r="I20" i="3"/>
  <c r="T20" i="3" s="1"/>
  <c r="I21" i="3"/>
  <c r="T21" i="3" s="1"/>
  <c r="I22" i="3"/>
  <c r="T22" i="3" s="1"/>
  <c r="I23" i="3"/>
  <c r="T23" i="3" s="1"/>
  <c r="I24" i="3"/>
  <c r="T24" i="3" s="1"/>
  <c r="I25" i="3"/>
  <c r="T25" i="3" s="1"/>
  <c r="I26" i="3"/>
  <c r="T26" i="3" s="1"/>
  <c r="I27" i="3"/>
  <c r="T27" i="3" s="1"/>
  <c r="I28" i="3"/>
  <c r="T28" i="3" s="1"/>
  <c r="I29" i="3"/>
  <c r="T29" i="3" s="1"/>
  <c r="I30" i="3"/>
  <c r="T30" i="3" s="1"/>
  <c r="I31" i="3"/>
  <c r="T31" i="3" s="1"/>
  <c r="I32" i="3"/>
  <c r="T32" i="3" s="1"/>
  <c r="I33" i="3"/>
  <c r="T33" i="3" s="1"/>
  <c r="I34" i="3"/>
  <c r="T34" i="3" s="1"/>
  <c r="I35" i="3"/>
  <c r="T35" i="3" s="1"/>
  <c r="I36" i="3"/>
  <c r="T36" i="3" s="1"/>
  <c r="I37" i="3"/>
  <c r="T37" i="3" s="1"/>
  <c r="I8" i="3"/>
  <c r="T8" i="3" s="1"/>
  <c r="H9" i="3"/>
  <c r="S9" i="3" s="1"/>
  <c r="H10" i="3"/>
  <c r="S10" i="3" s="1"/>
  <c r="H11" i="3"/>
  <c r="S11" i="3" s="1"/>
  <c r="H12" i="3"/>
  <c r="S12" i="3" s="1"/>
  <c r="H13" i="3"/>
  <c r="S13" i="3" s="1"/>
  <c r="H14" i="3"/>
  <c r="S14" i="3" s="1"/>
  <c r="H15" i="3"/>
  <c r="S15" i="3" s="1"/>
  <c r="H16" i="3"/>
  <c r="S16" i="3" s="1"/>
  <c r="H17" i="3"/>
  <c r="S17" i="3" s="1"/>
  <c r="H18" i="3"/>
  <c r="S18" i="3" s="1"/>
  <c r="H19" i="3"/>
  <c r="S19" i="3" s="1"/>
  <c r="H20" i="3"/>
  <c r="S20" i="3" s="1"/>
  <c r="H21" i="3"/>
  <c r="S21" i="3" s="1"/>
  <c r="H22" i="3"/>
  <c r="S22" i="3" s="1"/>
  <c r="H23" i="3"/>
  <c r="S23" i="3" s="1"/>
  <c r="H24" i="3"/>
  <c r="S24" i="3" s="1"/>
  <c r="H25" i="3"/>
  <c r="S25" i="3" s="1"/>
  <c r="H26" i="3"/>
  <c r="S26" i="3" s="1"/>
  <c r="H27" i="3"/>
  <c r="S27" i="3" s="1"/>
  <c r="H28" i="3"/>
  <c r="S28" i="3" s="1"/>
  <c r="H29" i="3"/>
  <c r="S29" i="3" s="1"/>
  <c r="H30" i="3"/>
  <c r="S30" i="3" s="1"/>
  <c r="H31" i="3"/>
  <c r="S31" i="3" s="1"/>
  <c r="H32" i="3"/>
  <c r="S32" i="3" s="1"/>
  <c r="H33" i="3"/>
  <c r="S33" i="3" s="1"/>
  <c r="H34" i="3"/>
  <c r="S34" i="3" s="1"/>
  <c r="H35" i="3"/>
  <c r="S35" i="3" s="1"/>
  <c r="H36" i="3"/>
  <c r="S36" i="3" s="1"/>
  <c r="H37" i="3"/>
  <c r="S37" i="3" s="1"/>
  <c r="H8" i="3"/>
  <c r="S8" i="3" s="1"/>
  <c r="G9" i="3"/>
  <c r="R9" i="3" s="1"/>
  <c r="G10" i="3"/>
  <c r="R10" i="3" s="1"/>
  <c r="G11" i="3"/>
  <c r="R11" i="3" s="1"/>
  <c r="G12" i="3"/>
  <c r="R12" i="3" s="1"/>
  <c r="G13" i="3"/>
  <c r="R13" i="3" s="1"/>
  <c r="G14" i="3"/>
  <c r="R14" i="3" s="1"/>
  <c r="G15" i="3"/>
  <c r="R15" i="3" s="1"/>
  <c r="G16" i="3"/>
  <c r="R16" i="3" s="1"/>
  <c r="G17" i="3"/>
  <c r="R17" i="3" s="1"/>
  <c r="G18" i="3"/>
  <c r="R18" i="3" s="1"/>
  <c r="G19" i="3"/>
  <c r="R19" i="3" s="1"/>
  <c r="G20" i="3"/>
  <c r="R20" i="3" s="1"/>
  <c r="G21" i="3"/>
  <c r="R21" i="3" s="1"/>
  <c r="G22" i="3"/>
  <c r="R22" i="3" s="1"/>
  <c r="G23" i="3"/>
  <c r="R23" i="3" s="1"/>
  <c r="G24" i="3"/>
  <c r="R24" i="3" s="1"/>
  <c r="G25" i="3"/>
  <c r="R25" i="3" s="1"/>
  <c r="G26" i="3"/>
  <c r="R26" i="3" s="1"/>
  <c r="G27" i="3"/>
  <c r="R27" i="3" s="1"/>
  <c r="G28" i="3"/>
  <c r="R28" i="3" s="1"/>
  <c r="G29" i="3"/>
  <c r="R29" i="3" s="1"/>
  <c r="G30" i="3"/>
  <c r="R30" i="3" s="1"/>
  <c r="G31" i="3"/>
  <c r="R31" i="3" s="1"/>
  <c r="G32" i="3"/>
  <c r="R32" i="3" s="1"/>
  <c r="G33" i="3"/>
  <c r="R33" i="3" s="1"/>
  <c r="G34" i="3"/>
  <c r="R34" i="3" s="1"/>
  <c r="G35" i="3"/>
  <c r="R35" i="3" s="1"/>
  <c r="G36" i="3"/>
  <c r="R36" i="3" s="1"/>
  <c r="G37" i="3"/>
  <c r="R37" i="3" s="1"/>
  <c r="G8" i="3"/>
  <c r="R8" i="3" s="1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5" i="3"/>
  <c r="AA26" i="3"/>
  <c r="AA27" i="3"/>
  <c r="AA28" i="3"/>
  <c r="AA29" i="3"/>
  <c r="AA30" i="3"/>
  <c r="AA31" i="3"/>
  <c r="AA32" i="3"/>
  <c r="AA34" i="3"/>
  <c r="AA35" i="3"/>
  <c r="AA36" i="3"/>
  <c r="AA37" i="3"/>
  <c r="AA8" i="3"/>
  <c r="X9" i="3"/>
  <c r="X11" i="3"/>
  <c r="X13" i="3"/>
  <c r="X14" i="3"/>
  <c r="X16" i="3"/>
  <c r="X18" i="3"/>
  <c r="X19" i="3"/>
  <c r="X20" i="3"/>
  <c r="X22" i="3"/>
  <c r="X23" i="3"/>
  <c r="X24" i="3"/>
  <c r="X26" i="3"/>
  <c r="X27" i="3"/>
  <c r="X29" i="3"/>
  <c r="X31" i="3"/>
  <c r="X32" i="3"/>
  <c r="X33" i="3"/>
  <c r="X36" i="3"/>
  <c r="X37" i="3"/>
  <c r="X8" i="3"/>
</calcChain>
</file>

<file path=xl/sharedStrings.xml><?xml version="1.0" encoding="utf-8"?>
<sst xmlns="http://schemas.openxmlformats.org/spreadsheetml/2006/main" count="453" uniqueCount="284">
  <si>
    <t>Your well-meaning research assistant/med student has extracted data from the medical record into Excel</t>
  </si>
  <si>
    <t>points</t>
  </si>
  <si>
    <t>This is for an observational study, comparing 3 treatments of ulcerative colitis (UC)</t>
  </si>
  <si>
    <t>pat_id</t>
  </si>
  <si>
    <t>Patient Identifier</t>
  </si>
  <si>
    <t>treatment</t>
  </si>
  <si>
    <t>Treatment for UC</t>
  </si>
  <si>
    <t>Date of start of treatment</t>
  </si>
  <si>
    <t>start_mes</t>
  </si>
  <si>
    <t>Mayo endoscopic Score at start of treatment</t>
  </si>
  <si>
    <t>start_date</t>
  </si>
  <si>
    <t>start_bss</t>
  </si>
  <si>
    <t>start_emo</t>
  </si>
  <si>
    <t>start_coping</t>
  </si>
  <si>
    <t>start_sys</t>
  </si>
  <si>
    <t>start_abd</t>
  </si>
  <si>
    <t>start_dl</t>
  </si>
  <si>
    <t>ethnic</t>
  </si>
  <si>
    <t>race</t>
  </si>
  <si>
    <t>dob</t>
  </si>
  <si>
    <t>start_wbc</t>
  </si>
  <si>
    <t>start_plt</t>
  </si>
  <si>
    <t>start_na</t>
  </si>
  <si>
    <t>start_k</t>
  </si>
  <si>
    <t>start_bp</t>
  </si>
  <si>
    <t>pre/post_wt_kg</t>
  </si>
  <si>
    <t>end_month</t>
  </si>
  <si>
    <t>end_day</t>
  </si>
  <si>
    <t>end_year</t>
  </si>
  <si>
    <t>end_mes</t>
  </si>
  <si>
    <t>end_bss</t>
  </si>
  <si>
    <t>end_abd</t>
  </si>
  <si>
    <t>end_sys</t>
  </si>
  <si>
    <t>end_coping</t>
  </si>
  <si>
    <t>end_emo</t>
  </si>
  <si>
    <t>end_dl</t>
  </si>
  <si>
    <t>end_plt</t>
  </si>
  <si>
    <t>end_wbc</t>
  </si>
  <si>
    <t>end_na</t>
  </si>
  <si>
    <t>end_k</t>
  </si>
  <si>
    <t>Ethnicity - hispanic or not hispanic</t>
  </si>
  <si>
    <t>Race - one of 7 choices</t>
  </si>
  <si>
    <t>date of birth</t>
  </si>
  <si>
    <t>blood pressure at start - systolic/diastolic</t>
  </si>
  <si>
    <t>Bowel symptom score at start</t>
  </si>
  <si>
    <t>Abdominal symptom score at start</t>
  </si>
  <si>
    <t>Systemic symptom score at start</t>
  </si>
  <si>
    <t>Coping score at start</t>
  </si>
  <si>
    <t>Emotional symptom score at start</t>
  </si>
  <si>
    <t>Impact on Daily living score at start</t>
  </si>
  <si>
    <t>Sodium level in serum at start</t>
  </si>
  <si>
    <t>Potassium level in serum at start</t>
  </si>
  <si>
    <t>Month of end visit</t>
  </si>
  <si>
    <t>Day of end visit</t>
  </si>
  <si>
    <t>Year of end visit</t>
  </si>
  <si>
    <t>Mayo endoscopic Score at end of treatment</t>
  </si>
  <si>
    <t>Bowel symptom score at end</t>
  </si>
  <si>
    <t>Systemic symptom score at end</t>
  </si>
  <si>
    <t>Abdominal symptom score at end</t>
  </si>
  <si>
    <t>Coping score at end</t>
  </si>
  <si>
    <t>Emotional symptom score at end</t>
  </si>
  <si>
    <t>Impact on Daily living score at end</t>
  </si>
  <si>
    <t>White blood cell count in blood at start</t>
  </si>
  <si>
    <t>Platelet count in blood at start</t>
  </si>
  <si>
    <t>White blood cell count in blood at end</t>
  </si>
  <si>
    <t>Platelet count in blood at end</t>
  </si>
  <si>
    <t>Sodium level in serum at end</t>
  </si>
  <si>
    <t>Potassium level in serum at end</t>
  </si>
  <si>
    <t>weight in kilograms at start/end</t>
  </si>
  <si>
    <t>Variable</t>
  </si>
  <si>
    <t>Details</t>
  </si>
  <si>
    <t>Units</t>
  </si>
  <si>
    <t>Range</t>
  </si>
  <si>
    <t>mEq/L</t>
  </si>
  <si>
    <t>3.5-5.5</t>
  </si>
  <si>
    <t>135-245</t>
  </si>
  <si>
    <t>mmol/L</t>
  </si>
  <si>
    <t>150-400</t>
  </si>
  <si>
    <t>10^9/L</t>
  </si>
  <si>
    <t>4.5-11</t>
  </si>
  <si>
    <t>0-3</t>
  </si>
  <si>
    <t>month</t>
  </si>
  <si>
    <t>day</t>
  </si>
  <si>
    <t>year</t>
  </si>
  <si>
    <t>1931-2005</t>
  </si>
  <si>
    <t>hispanic, not hispanic</t>
  </si>
  <si>
    <t>YYYY-MM-DD</t>
  </si>
  <si>
    <t>digits</t>
  </si>
  <si>
    <t>upadacitinib, ustekinumab, ozanimod</t>
  </si>
  <si>
    <t>001-030</t>
  </si>
  <si>
    <t>mm Hg</t>
  </si>
  <si>
    <t>kilograms</t>
  </si>
  <si>
    <t>48-157</t>
  </si>
  <si>
    <t>1-12</t>
  </si>
  <si>
    <t>1-31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</si>
  <si>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</si>
  <si>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</si>
  <si>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</si>
  <si>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</si>
  <si>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</si>
  <si>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</si>
  <si>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</si>
  <si>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</si>
  <si>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</si>
  <si>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</si>
  <si>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</si>
  <si>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</si>
  <si>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</si>
  <si>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</si>
  <si>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</si>
  <si>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</si>
  <si>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</si>
  <si>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</si>
  <si>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</si>
  <si>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</si>
  <si>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</si>
  <si>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</si>
  <si>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</si>
  <si>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</si>
  <si>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</si>
  <si>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</si>
  <si>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</si>
  <si>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</si>
  <si>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</si>
  <si>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</si>
  <si>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upa</t>
  </si>
  <si>
    <t>uste</t>
  </si>
  <si>
    <t>oza</t>
  </si>
  <si>
    <t>hispanic</t>
  </si>
  <si>
    <t>not hispanic</t>
  </si>
  <si>
    <t>Hispanic</t>
  </si>
  <si>
    <t>NOT hispanic</t>
  </si>
  <si>
    <t>hispamnic</t>
  </si>
  <si>
    <t>UC Retrospective Study</t>
  </si>
  <si>
    <t>Comparing Upa, Uste, Oza</t>
  </si>
  <si>
    <t>6m Rx</t>
  </si>
  <si>
    <t>hemolyzed</t>
  </si>
  <si>
    <t>clumped</t>
  </si>
  <si>
    <t>84/82</t>
  </si>
  <si>
    <t>77/77</t>
  </si>
  <si>
    <t>74/75</t>
  </si>
  <si>
    <t>66/65</t>
  </si>
  <si>
    <t>55/56</t>
  </si>
  <si>
    <t>111/110</t>
  </si>
  <si>
    <t>133/130</t>
  </si>
  <si>
    <t>74/76</t>
  </si>
  <si>
    <t>82/80</t>
  </si>
  <si>
    <t>85/87</t>
  </si>
  <si>
    <t>88/88</t>
  </si>
  <si>
    <t>89/90</t>
  </si>
  <si>
    <t>85/78</t>
  </si>
  <si>
    <t>84/84</t>
  </si>
  <si>
    <t>78/79</t>
  </si>
  <si>
    <t>88/86</t>
  </si>
  <si>
    <t>76/75</t>
  </si>
  <si>
    <t>92/90</t>
  </si>
  <si>
    <t>102/101</t>
  </si>
  <si>
    <t>75/73</t>
  </si>
  <si>
    <t>55/53</t>
  </si>
  <si>
    <t>61/59</t>
  </si>
  <si>
    <t>58/60</t>
  </si>
  <si>
    <t>54/121</t>
  </si>
  <si>
    <t>62/62</t>
  </si>
  <si>
    <t>64/63</t>
  </si>
  <si>
    <t>57/56</t>
  </si>
  <si>
    <t>63/61</t>
  </si>
  <si>
    <t>caucasian, african-american, asian, hawaiian or other pacific islander, american indian or alaska native, mixed, other</t>
  </si>
  <si>
    <t>Caucasian</t>
  </si>
  <si>
    <t>African-American</t>
  </si>
  <si>
    <t>Mixed</t>
  </si>
  <si>
    <t>Other</t>
  </si>
  <si>
    <t>Asian</t>
  </si>
  <si>
    <t>afromerican</t>
  </si>
  <si>
    <t>Hawaiian</t>
  </si>
  <si>
    <t>H/API</t>
  </si>
  <si>
    <t>Variables and Corresponding Problems</t>
  </si>
  <si>
    <t>Problem</t>
  </si>
  <si>
    <t>Variables</t>
  </si>
  <si>
    <t>ethnic, race</t>
  </si>
  <si>
    <t>Categories with typos</t>
  </si>
  <si>
    <t>text in numeric data</t>
  </si>
  <si>
    <t>k, plt</t>
  </si>
  <si>
    <t>reding in excel dates</t>
  </si>
  <si>
    <t>unifying split columns</t>
  </si>
  <si>
    <t xml:space="preserve">end_date pieces, address pieces </t>
  </si>
  <si>
    <t>separating data</t>
  </si>
  <si>
    <t>BP into systolic and diastolic BP, pre/post wt in kg</t>
  </si>
  <si>
    <t>NA</t>
  </si>
  <si>
    <t>Extra header lines at top of sheet</t>
  </si>
  <si>
    <t>janitor::clean_names</t>
  </si>
  <si>
    <t>Start Abd score</t>
  </si>
  <si>
    <t>Daily Life impact score at start</t>
  </si>
  <si>
    <t>Start Abd score, Daliy Life score, pre/post wt</t>
  </si>
  <si>
    <t>BP, WBC</t>
  </si>
  <si>
    <t>add units mmHg, cells per 10^9</t>
  </si>
  <si>
    <t>encoded meaning -99 for not collected</t>
  </si>
  <si>
    <t>end_na, end_k</t>
  </si>
  <si>
    <t>out of range values</t>
  </si>
  <si>
    <t>start_wbc, start_plt</t>
  </si>
  <si>
    <t>missing values</t>
  </si>
  <si>
    <t>not done</t>
  </si>
  <si>
    <t>end_emo, end_dl</t>
  </si>
  <si>
    <t>Assorted problems are found when you try to read this in</t>
  </si>
  <si>
    <t>Goal: are there differences in change in MES, QOL scores between start and finish, and are the decreases in scores (a good thing) greater for any of the 3 new medications</t>
  </si>
  <si>
    <t>0-100</t>
  </si>
  <si>
    <t>QOL score - high scores are bad</t>
  </si>
  <si>
    <t>systolic 90-160, diastolic 50-120 (above 140/90 should be treated)</t>
  </si>
  <si>
    <t>AmerInd</t>
  </si>
  <si>
    <t>dob, start_date - fix with janitor::excel_numeric_to_date</t>
  </si>
  <si>
    <t>empty rows and columns</t>
  </si>
  <si>
    <t xml:space="preserve"> one of each, janitor::remove_empty</t>
  </si>
  <si>
    <t>extraneous color coding</t>
  </si>
  <si>
    <t>treatment names - do not actually need to be fixed in this one</t>
  </si>
  <si>
    <t>with the endpoints of Mayo Endoscopic Score (MES), and QOL scores like coping score, bowel symptom score, and emotional score</t>
  </si>
  <si>
    <t>273K/microL</t>
  </si>
  <si>
    <t>414K/microL</t>
  </si>
  <si>
    <t>323K/microL</t>
  </si>
  <si>
    <t>389K/microL</t>
  </si>
  <si>
    <t>411K/microL</t>
  </si>
  <si>
    <t>427K/microL</t>
  </si>
  <si>
    <t>249K/microL</t>
  </si>
  <si>
    <t>197K/microL</t>
  </si>
  <si>
    <t>204K/microL</t>
  </si>
  <si>
    <t>305K/microL</t>
  </si>
  <si>
    <t>347K/microL</t>
  </si>
  <si>
    <t>402K/microL</t>
  </si>
  <si>
    <t>432K/microL</t>
  </si>
  <si>
    <t>288K/microL</t>
  </si>
  <si>
    <t>177K/microL</t>
  </si>
  <si>
    <t>290K/microL</t>
  </si>
  <si>
    <t>312K/microL</t>
  </si>
  <si>
    <t>399K/microL</t>
  </si>
  <si>
    <t>423K/microL</t>
  </si>
  <si>
    <t>258K/microL</t>
  </si>
  <si>
    <t>115K/microL</t>
  </si>
  <si>
    <t>1550K/microL</t>
  </si>
  <si>
    <t>37K/microL</t>
  </si>
  <si>
    <t>188K/microL</t>
  </si>
  <si>
    <t>456K/microL</t>
  </si>
  <si>
    <t>356K/microL</t>
  </si>
  <si>
    <t>291K/microL</t>
  </si>
  <si>
    <t>137mmol/L</t>
  </si>
  <si>
    <t>142mmol/L</t>
  </si>
  <si>
    <t>140mmol/L</t>
  </si>
  <si>
    <t>139mmol/L</t>
  </si>
  <si>
    <t>144mmol/L</t>
  </si>
  <si>
    <t>145mmol/L</t>
  </si>
  <si>
    <t>138mmol/L</t>
  </si>
  <si>
    <t>143mmol/L</t>
  </si>
  <si>
    <t>136mmol/L</t>
  </si>
  <si>
    <t>135mmol/L</t>
  </si>
  <si>
    <t>141mmol/L</t>
  </si>
  <si>
    <t>133mmol/L</t>
  </si>
  <si>
    <t>address</t>
  </si>
  <si>
    <t>990 Mohammad Mountain North Sigmundville New Mexico 96074</t>
  </si>
  <si>
    <t>8512 O'Connell Valley Port Halstad Missouri 11264</t>
  </si>
  <si>
    <t>777 Ledner Mall Croninton South Carolina 57246</t>
  </si>
  <si>
    <t>690 Andres Village South Isaac Montana 31457</t>
  </si>
  <si>
    <t>6791 Jayden Summit Jacobstown Idaho 30711</t>
  </si>
  <si>
    <t>6390 Runolfsdottir Shoal McGlynnhaven New Hampshire 52722</t>
  </si>
  <si>
    <t>622 Pascale Dale New Janessa Indiana 48086</t>
  </si>
  <si>
    <t>61586 Murray Court New Freedaborough Montana 50784</t>
  </si>
  <si>
    <t>5591 Mattie Port East Esperanzatown Texas 64711</t>
  </si>
  <si>
    <t>48408 Legros Loop East Lolitaville Utah 33707</t>
  </si>
  <si>
    <t>4722 Sauer Village Hermistonland New York 69601</t>
  </si>
  <si>
    <t>451 Bertrand Garden Armandfort Nevada 53356</t>
  </si>
  <si>
    <t>43995 Bartell Freeway West Wendy Missouri 32865</t>
  </si>
  <si>
    <t>396 Ramona Radial Lacymouth Nebraska 56772</t>
  </si>
  <si>
    <t>354 Trudie Canyon Keelyview Massachusetts 72594</t>
  </si>
  <si>
    <t>3326 Gerald Flats Cassinton Missouri 29884</t>
  </si>
  <si>
    <t>287 Schamberger Valleys Bernieton Alaska 72529</t>
  </si>
  <si>
    <t>276 Shanahan Rapids West Alekfurt Ohio 76681</t>
  </si>
  <si>
    <t>2625 Boris Shoal East Estella Texas 98151</t>
  </si>
  <si>
    <t>242 Alexandre Fort Hudsonton Tennessee 33709</t>
  </si>
  <si>
    <t>240 Robel Harbor Port Destini New Hampshire 47006</t>
  </si>
  <si>
    <t>21313 Lindgren Expressway Alexanneside New Mexico 55577</t>
  </si>
  <si>
    <t>21096 Hansen Vista Lake Otisside Florida 41981</t>
  </si>
  <si>
    <t>207 Leanne Loaf Millershire Hawaii 85050</t>
  </si>
  <si>
    <t>202 Schroeder Park Romagueramouth New Hampshire 41049</t>
  </si>
  <si>
    <t>1802 Graham Knolls New Foster Kansas 82799</t>
  </si>
  <si>
    <t>178 Eleazar Spur South Muhammadland Indiana 72572</t>
  </si>
  <si>
    <t>157 Grimes Mall Haagshire Alabama 49770</t>
  </si>
  <si>
    <t>99 Angelo Village East Cleve Virginia 34404</t>
  </si>
  <si>
    <t>62 Legros Cape West Julesbury New Hampshire 10316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</si>
</sst>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Lucida Grande"/>
      <family val="2"/>
    </font>
    <font>
      <sz val="12"/>
      <color theme="4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49" fontId="0" fillId="0" borderId="0" xfId="0" quotePrefix="1" applyNumberFormat="1"/>
    <xf numFmtId="0" fontId="0" fillId="0" borderId="0" xfId="0" quotePrefix="1"/>
    <xf numFmtId="0" fontId="4" fillId="0" borderId="0" xfId="0" applyFont="1"/>
    <xf numFmtId="164" fontId="0" fillId="0" borderId="0" xfId="0" applyNumberFormat="1"/>
    <xf numFmtId="1" fontId="0" fillId="0" borderId="0" xfId="0" applyNumberForma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0B8B-969F-E742-8325-95F43BEF8E81}">
  <dimension ref="A1:A7"/>
  <sheetViews>
    <sheetView zoomScale="150" zoomScaleNormal="150" workbookViewId="0">
      <selection activeCell="A5" sqref="A5"/>
    </sheetView>
  </sheetViews>
  <sheetFormatPr baseColWidth="10" defaultColWidth="10.6640625" defaultRowHeight="16" x14ac:dyDescent="0.2"/>
  <sheetData>
    <row r="1" spans="1:1" x14ac:dyDescent="0.2">
      <c r="A1" t="s">
        <v>0</v>
      </c>
    </row>
    <row r="2" spans="1:1" x14ac:dyDescent="0.2">
      <c r="A2" t="s">
        <v>2</v>
      </c>
    </row>
    <row r="3" spans="1:1" x14ac:dyDescent="0.2">
      <c r="A3" t="s">
        <v>213</v>
      </c>
    </row>
    <row r="5" spans="1:1" x14ac:dyDescent="0.2">
      <c r="A5" t="s">
        <v>202</v>
      </c>
    </row>
    <row r="7" spans="1:1" x14ac:dyDescent="0.2">
      <c r="A7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C6B0-1CE9-F542-AE26-5D7043923353}">
  <dimension ref="A1:E34"/>
  <sheetViews>
    <sheetView tabSelected="1" zoomScale="130" zoomScaleNormal="130" workbookViewId="0">
      <selection activeCell="D12" sqref="D12"/>
    </sheetView>
  </sheetViews>
  <sheetFormatPr baseColWidth="10" defaultColWidth="10.6640625" defaultRowHeight="16" x14ac:dyDescent="0.2"/>
  <cols>
    <col min="1" max="1" width="17.83203125" customWidth="1"/>
    <col min="2" max="2" width="43.33203125" customWidth="1"/>
  </cols>
  <sheetData>
    <row r="1" spans="1:5" x14ac:dyDescent="0.2">
      <c r="A1" t="s">
        <v>69</v>
      </c>
      <c r="B1" t="s">
        <v>70</v>
      </c>
      <c r="C1" t="s">
        <v>71</v>
      </c>
      <c r="D1" t="s">
        <v>72</v>
      </c>
    </row>
    <row r="2" spans="1:5" x14ac:dyDescent="0.2">
      <c r="A2" t="s">
        <v>3</v>
      </c>
      <c r="B2" t="s">
        <v>4</v>
      </c>
      <c r="C2" t="s">
        <v>87</v>
      </c>
      <c r="D2" t="s">
        <v>89</v>
      </c>
    </row>
    <row r="3" spans="1:5" x14ac:dyDescent="0.2">
      <c r="A3" t="s">
        <v>5</v>
      </c>
      <c r="B3" t="s">
        <v>6</v>
      </c>
      <c r="D3" t="s">
        <v>88</v>
      </c>
    </row>
    <row r="4" spans="1:5" x14ac:dyDescent="0.2">
      <c r="A4" t="s">
        <v>10</v>
      </c>
      <c r="B4" t="s">
        <v>7</v>
      </c>
      <c r="C4" t="s">
        <v>87</v>
      </c>
      <c r="D4" t="s">
        <v>86</v>
      </c>
    </row>
    <row r="5" spans="1:5" x14ac:dyDescent="0.2">
      <c r="A5" t="s">
        <v>17</v>
      </c>
      <c r="B5" t="s">
        <v>40</v>
      </c>
      <c r="D5" t="s">
        <v>85</v>
      </c>
    </row>
    <row r="6" spans="1:5" x14ac:dyDescent="0.2">
      <c r="A6" t="s">
        <v>18</v>
      </c>
      <c r="B6" t="s">
        <v>41</v>
      </c>
      <c r="D6" t="s">
        <v>166</v>
      </c>
    </row>
    <row r="7" spans="1:5" x14ac:dyDescent="0.2">
      <c r="A7" t="s">
        <v>19</v>
      </c>
      <c r="B7" t="s">
        <v>42</v>
      </c>
      <c r="C7" t="s">
        <v>87</v>
      </c>
      <c r="D7" t="s">
        <v>86</v>
      </c>
    </row>
    <row r="8" spans="1:5" x14ac:dyDescent="0.2">
      <c r="A8" t="s">
        <v>24</v>
      </c>
      <c r="B8" t="s">
        <v>43</v>
      </c>
      <c r="C8" t="s">
        <v>90</v>
      </c>
      <c r="D8" t="s">
        <v>206</v>
      </c>
    </row>
    <row r="9" spans="1:5" x14ac:dyDescent="0.2">
      <c r="A9" t="s">
        <v>25</v>
      </c>
      <c r="B9" t="s">
        <v>68</v>
      </c>
      <c r="C9" t="s">
        <v>91</v>
      </c>
      <c r="D9" t="s">
        <v>92</v>
      </c>
    </row>
    <row r="10" spans="1:5" x14ac:dyDescent="0.2">
      <c r="A10" t="s">
        <v>8</v>
      </c>
      <c r="B10" t="s">
        <v>9</v>
      </c>
      <c r="C10" t="s">
        <v>1</v>
      </c>
      <c r="D10" t="s">
        <v>80</v>
      </c>
    </row>
    <row r="11" spans="1:5" x14ac:dyDescent="0.2">
      <c r="A11" t="s">
        <v>11</v>
      </c>
      <c r="B11" t="s">
        <v>44</v>
      </c>
      <c r="C11" t="s">
        <v>1</v>
      </c>
      <c r="D11" t="s">
        <v>204</v>
      </c>
      <c r="E11" t="s">
        <v>205</v>
      </c>
    </row>
    <row r="12" spans="1:5" x14ac:dyDescent="0.2">
      <c r="A12" t="s">
        <v>15</v>
      </c>
      <c r="B12" t="s">
        <v>45</v>
      </c>
      <c r="C12" t="s">
        <v>1</v>
      </c>
      <c r="D12" t="s">
        <v>204</v>
      </c>
      <c r="E12" t="s">
        <v>205</v>
      </c>
    </row>
    <row r="13" spans="1:5" x14ac:dyDescent="0.2">
      <c r="A13" t="s">
        <v>14</v>
      </c>
      <c r="B13" t="s">
        <v>46</v>
      </c>
      <c r="C13" t="s">
        <v>1</v>
      </c>
      <c r="D13" t="s">
        <v>204</v>
      </c>
      <c r="E13" t="s">
        <v>205</v>
      </c>
    </row>
    <row r="14" spans="1:5" x14ac:dyDescent="0.2">
      <c r="A14" t="s">
        <v>13</v>
      </c>
      <c r="B14" s="1" t="s">
        <v>47</v>
      </c>
      <c r="C14" t="s">
        <v>1</v>
      </c>
      <c r="D14" t="s">
        <v>204</v>
      </c>
      <c r="E14" t="s">
        <v>205</v>
      </c>
    </row>
    <row r="15" spans="1:5" x14ac:dyDescent="0.2">
      <c r="A15" t="s">
        <v>12</v>
      </c>
      <c r="B15" s="1" t="s">
        <v>48</v>
      </c>
      <c r="C15" t="s">
        <v>1</v>
      </c>
      <c r="D15" t="s">
        <v>204</v>
      </c>
      <c r="E15" t="s">
        <v>205</v>
      </c>
    </row>
    <row r="16" spans="1:5" x14ac:dyDescent="0.2">
      <c r="A16" t="s">
        <v>16</v>
      </c>
      <c r="B16" t="s">
        <v>49</v>
      </c>
      <c r="C16" t="s">
        <v>1</v>
      </c>
      <c r="D16" t="s">
        <v>204</v>
      </c>
      <c r="E16" t="s">
        <v>205</v>
      </c>
    </row>
    <row r="17" spans="1:5" x14ac:dyDescent="0.2">
      <c r="A17" t="s">
        <v>20</v>
      </c>
      <c r="B17" t="s">
        <v>62</v>
      </c>
      <c r="C17" t="s">
        <v>78</v>
      </c>
      <c r="D17" t="s">
        <v>79</v>
      </c>
    </row>
    <row r="18" spans="1:5" x14ac:dyDescent="0.2">
      <c r="A18" t="s">
        <v>21</v>
      </c>
      <c r="B18" t="s">
        <v>63</v>
      </c>
      <c r="C18" t="s">
        <v>78</v>
      </c>
      <c r="D18" t="s">
        <v>77</v>
      </c>
    </row>
    <row r="19" spans="1:5" x14ac:dyDescent="0.2">
      <c r="A19" t="s">
        <v>22</v>
      </c>
      <c r="B19" t="s">
        <v>50</v>
      </c>
      <c r="C19" t="s">
        <v>76</v>
      </c>
      <c r="D19" t="s">
        <v>75</v>
      </c>
    </row>
    <row r="20" spans="1:5" x14ac:dyDescent="0.2">
      <c r="A20" t="s">
        <v>23</v>
      </c>
      <c r="B20" t="s">
        <v>51</v>
      </c>
      <c r="C20" t="s">
        <v>73</v>
      </c>
      <c r="D20" t="s">
        <v>74</v>
      </c>
    </row>
    <row r="21" spans="1:5" x14ac:dyDescent="0.2">
      <c r="A21" t="s">
        <v>26</v>
      </c>
      <c r="B21" t="s">
        <v>52</v>
      </c>
      <c r="C21" t="s">
        <v>81</v>
      </c>
      <c r="D21" s="2" t="s">
        <v>93</v>
      </c>
    </row>
    <row r="22" spans="1:5" x14ac:dyDescent="0.2">
      <c r="A22" t="s">
        <v>27</v>
      </c>
      <c r="B22" t="s">
        <v>53</v>
      </c>
      <c r="C22" t="s">
        <v>82</v>
      </c>
      <c r="D22" s="3" t="s">
        <v>94</v>
      </c>
    </row>
    <row r="23" spans="1:5" x14ac:dyDescent="0.2">
      <c r="A23" t="s">
        <v>28</v>
      </c>
      <c r="B23" t="s">
        <v>54</v>
      </c>
      <c r="C23" t="s">
        <v>83</v>
      </c>
      <c r="D23" t="s">
        <v>84</v>
      </c>
    </row>
    <row r="24" spans="1:5" x14ac:dyDescent="0.2">
      <c r="A24" t="s">
        <v>29</v>
      </c>
      <c r="B24" t="s">
        <v>55</v>
      </c>
      <c r="C24" t="s">
        <v>1</v>
      </c>
      <c r="D24" t="s">
        <v>80</v>
      </c>
    </row>
    <row r="25" spans="1:5" x14ac:dyDescent="0.2">
      <c r="A25" t="s">
        <v>30</v>
      </c>
      <c r="B25" t="s">
        <v>56</v>
      </c>
      <c r="C25" t="s">
        <v>1</v>
      </c>
      <c r="D25" t="s">
        <v>204</v>
      </c>
      <c r="E25" t="s">
        <v>205</v>
      </c>
    </row>
    <row r="26" spans="1:5" x14ac:dyDescent="0.2">
      <c r="A26" t="s">
        <v>31</v>
      </c>
      <c r="B26" t="s">
        <v>58</v>
      </c>
      <c r="C26" t="s">
        <v>1</v>
      </c>
      <c r="D26" t="s">
        <v>204</v>
      </c>
      <c r="E26" t="s">
        <v>205</v>
      </c>
    </row>
    <row r="27" spans="1:5" x14ac:dyDescent="0.2">
      <c r="A27" t="s">
        <v>32</v>
      </c>
      <c r="B27" t="s">
        <v>57</v>
      </c>
      <c r="C27" t="s">
        <v>1</v>
      </c>
      <c r="D27" t="s">
        <v>204</v>
      </c>
      <c r="E27" t="s">
        <v>205</v>
      </c>
    </row>
    <row r="28" spans="1:5" x14ac:dyDescent="0.2">
      <c r="A28" t="s">
        <v>33</v>
      </c>
      <c r="B28" s="1" t="s">
        <v>59</v>
      </c>
      <c r="C28" t="s">
        <v>1</v>
      </c>
      <c r="D28" t="s">
        <v>204</v>
      </c>
      <c r="E28" t="s">
        <v>205</v>
      </c>
    </row>
    <row r="29" spans="1:5" x14ac:dyDescent="0.2">
      <c r="A29" t="s">
        <v>34</v>
      </c>
      <c r="B29" s="1" t="s">
        <v>60</v>
      </c>
      <c r="C29" t="s">
        <v>1</v>
      </c>
      <c r="D29" t="s">
        <v>204</v>
      </c>
      <c r="E29" t="s">
        <v>205</v>
      </c>
    </row>
    <row r="30" spans="1:5" x14ac:dyDescent="0.2">
      <c r="A30" t="s">
        <v>35</v>
      </c>
      <c r="B30" t="s">
        <v>61</v>
      </c>
      <c r="C30" t="s">
        <v>1</v>
      </c>
      <c r="D30" t="s">
        <v>204</v>
      </c>
      <c r="E30" t="s">
        <v>205</v>
      </c>
    </row>
    <row r="31" spans="1:5" x14ac:dyDescent="0.2">
      <c r="A31" t="s">
        <v>37</v>
      </c>
      <c r="B31" t="s">
        <v>64</v>
      </c>
      <c r="C31" t="s">
        <v>78</v>
      </c>
      <c r="D31" t="s">
        <v>79</v>
      </c>
    </row>
    <row r="32" spans="1:5" x14ac:dyDescent="0.2">
      <c r="A32" t="s">
        <v>36</v>
      </c>
      <c r="B32" t="s">
        <v>65</v>
      </c>
      <c r="C32" t="s">
        <v>78</v>
      </c>
      <c r="D32" t="s">
        <v>77</v>
      </c>
    </row>
    <row r="33" spans="1:4" x14ac:dyDescent="0.2">
      <c r="A33" t="s">
        <v>38</v>
      </c>
      <c r="B33" t="s">
        <v>66</v>
      </c>
      <c r="C33" t="s">
        <v>76</v>
      </c>
      <c r="D33" t="s">
        <v>75</v>
      </c>
    </row>
    <row r="34" spans="1:4" x14ac:dyDescent="0.2">
      <c r="A34" t="s">
        <v>39</v>
      </c>
      <c r="B34" t="s">
        <v>67</v>
      </c>
      <c r="C34" t="s">
        <v>73</v>
      </c>
      <c r="D34" t="s">
        <v>74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3CCE-D9A6-4043-B4E6-790885873B0A}">
  <dimension ref="A1:AB37"/>
  <sheetViews>
    <sheetView topLeftCell="F5" zoomScale="130" zoomScaleNormal="130" workbookViewId="0">
      <selection activeCell="P33" sqref="P33"/>
    </sheetView>
  </sheetViews>
  <sheetFormatPr baseColWidth="10" defaultColWidth="10.6640625" defaultRowHeight="16" x14ac:dyDescent="0.2"/>
  <cols>
    <col min="3" max="3" width="24.6640625" customWidth="1"/>
    <col min="4" max="4" width="18.5" customWidth="1"/>
    <col min="12" max="12" width="11.6640625" bestFit="1" customWidth="1"/>
    <col min="24" max="24" width="11.6640625" bestFit="1" customWidth="1"/>
  </cols>
  <sheetData>
    <row r="1" spans="1:28" x14ac:dyDescent="0.2">
      <c r="A1" t="s">
        <v>133</v>
      </c>
    </row>
    <row r="2" spans="1:28" x14ac:dyDescent="0.2">
      <c r="A2" t="s">
        <v>134</v>
      </c>
    </row>
    <row r="3" spans="1:28" x14ac:dyDescent="0.2">
      <c r="A3" t="s">
        <v>135</v>
      </c>
    </row>
    <row r="7" spans="1:28" x14ac:dyDescent="0.2">
      <c r="A7" t="s">
        <v>3</v>
      </c>
      <c r="B7" t="s">
        <v>5</v>
      </c>
      <c r="C7" t="s">
        <v>17</v>
      </c>
      <c r="D7" t="s">
        <v>18</v>
      </c>
      <c r="E7" t="s">
        <v>25</v>
      </c>
      <c r="F7" t="s">
        <v>8</v>
      </c>
      <c r="G7" t="s">
        <v>11</v>
      </c>
      <c r="H7" t="s">
        <v>190</v>
      </c>
      <c r="I7" t="s">
        <v>14</v>
      </c>
      <c r="J7" t="s">
        <v>13</v>
      </c>
      <c r="K7" t="s">
        <v>12</v>
      </c>
      <c r="L7" t="s">
        <v>191</v>
      </c>
      <c r="M7" t="s">
        <v>20</v>
      </c>
      <c r="N7" t="s">
        <v>21</v>
      </c>
      <c r="O7" t="s">
        <v>22</v>
      </c>
      <c r="P7" t="s">
        <v>23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 t="s">
        <v>34</v>
      </c>
      <c r="W7" t="s">
        <v>35</v>
      </c>
      <c r="X7" t="s">
        <v>37</v>
      </c>
      <c r="Y7" t="s">
        <v>36</v>
      </c>
      <c r="Z7" t="s">
        <v>38</v>
      </c>
      <c r="AA7" t="s">
        <v>39</v>
      </c>
      <c r="AB7" s="4" t="s">
        <v>253</v>
      </c>
    </row>
    <row r="8" spans="1:28" x14ac:dyDescent="0.2">
      <c r="A8" s="3" t="s">
        <v>95</v>
      </c>
      <c r="B8" s="7" t="s">
        <v>125</v>
      </c>
      <c r="C8" t="s">
        <v>128</v>
      </c>
      <c r="D8" t="s">
        <v>167</v>
      </c>
      <c r="E8" t="s">
        <v>138</v>
      </c>
      <c r="F8">
        <v>3</v>
      </c>
      <c r="G8" s="6">
        <f ca="1">F8*25 + 5* RAND()</f>
        <v>76.859548711530422</v>
      </c>
      <c r="H8" s="6">
        <f ca="1">F8* 25 + 6* RAND()</f>
        <v>80.843503545351069</v>
      </c>
      <c r="I8" s="6">
        <f ca="1" xml:space="preserve"> F8*26 + 5 * RAND()</f>
        <v>80.774095720894962</v>
      </c>
      <c r="J8" s="6">
        <f ca="1" xml:space="preserve"> F8 *14 + 10* RAND()</f>
        <v>51.194693024686821</v>
      </c>
      <c r="K8" s="6">
        <f ca="1" xml:space="preserve"> F8 *22 + 15* RAND()</f>
        <v>78.264073932426399</v>
      </c>
      <c r="L8" s="6">
        <f ca="1">F8 * 28 + 4* RAND()</f>
        <v>87.497350521267478</v>
      </c>
      <c r="M8">
        <v>8.1999999999999993</v>
      </c>
      <c r="N8" t="s">
        <v>214</v>
      </c>
      <c r="O8" t="s">
        <v>241</v>
      </c>
      <c r="P8">
        <v>3.7</v>
      </c>
      <c r="Q8">
        <v>0</v>
      </c>
      <c r="R8" s="6">
        <f t="shared" ref="R8:R37" ca="1" si="0" xml:space="preserve"> G8-22*(F8-Q8)</f>
        <v>10.859548711530422</v>
      </c>
      <c r="S8" s="6">
        <f t="shared" ref="S8:S37" ca="1" si="1" xml:space="preserve"> H8-20*(F8-Q8)</f>
        <v>20.843503545351069</v>
      </c>
      <c r="T8" s="6">
        <f t="shared" ref="T8:T37" ca="1" si="2" xml:space="preserve"> I8-24*(F8-Q8)</f>
        <v>8.7740957208949624</v>
      </c>
      <c r="U8" s="6">
        <f t="shared" ref="U8:U37" ca="1" si="3" xml:space="preserve"> J8-9*(F8-Q8)</f>
        <v>24.194693024686821</v>
      </c>
      <c r="V8" s="6">
        <f t="shared" ref="V8:V21" ca="1" si="4" xml:space="preserve"> K8-14*(F8-Q8)+ 6*RAND()</f>
        <v>36.744774693914316</v>
      </c>
      <c r="W8" s="6">
        <f t="shared" ref="W8:W21" ca="1" si="5" xml:space="preserve"> L8-27*(F8-Q8)+ 3*RAND()</f>
        <v>9.4759778881393544</v>
      </c>
      <c r="X8" s="5">
        <f ca="1">IF(B8 ="upa", M8 +1.5* RAND()*0.8, M8 +1.5* RAND())</f>
        <v>8.562316484173973</v>
      </c>
      <c r="Y8" s="6">
        <v>201</v>
      </c>
      <c r="Z8" s="6">
        <v>137.32780697416612</v>
      </c>
      <c r="AA8" s="5">
        <f ca="1">P8 + 0.3* RAND()</f>
        <v>3.9231755411909712</v>
      </c>
      <c r="AB8" t="s">
        <v>254</v>
      </c>
    </row>
    <row r="9" spans="1:28" x14ac:dyDescent="0.2">
      <c r="A9" s="3" t="s">
        <v>96</v>
      </c>
      <c r="B9" s="8" t="s">
        <v>126</v>
      </c>
      <c r="C9" t="s">
        <v>129</v>
      </c>
      <c r="D9" t="s">
        <v>167</v>
      </c>
      <c r="E9" t="s">
        <v>139</v>
      </c>
      <c r="F9">
        <v>2</v>
      </c>
      <c r="G9" s="6">
        <f t="shared" ref="G9:G37" ca="1" si="6">F9*25 + 5* RAND()</f>
        <v>54.144500250745281</v>
      </c>
      <c r="H9" s="6">
        <f t="shared" ref="H9:H37" ca="1" si="7">F9* 25 + 6* RAND()</f>
        <v>55.642092430883345</v>
      </c>
      <c r="I9" s="6">
        <f t="shared" ref="I9:I37" ca="1" si="8" xml:space="preserve"> F9*26 + 5 * RAND()</f>
        <v>52.21360596246452</v>
      </c>
      <c r="J9" s="6">
        <f t="shared" ref="J9:J37" ca="1" si="9" xml:space="preserve"> F9 *14 + 10* RAND()</f>
        <v>33.258162951855013</v>
      </c>
      <c r="K9" s="6">
        <f t="shared" ref="K9:K37" ca="1" si="10" xml:space="preserve"> F9 *22 + 15* RAND()</f>
        <v>49.613242425815656</v>
      </c>
      <c r="L9" s="6">
        <f t="shared" ref="L9:L37" ca="1" si="11">F9 * 28 + 4* RAND()</f>
        <v>57.159698878416016</v>
      </c>
      <c r="M9">
        <v>10.1</v>
      </c>
      <c r="N9" t="s">
        <v>215</v>
      </c>
      <c r="O9" t="s">
        <v>242</v>
      </c>
      <c r="P9">
        <v>4.0999999999999996</v>
      </c>
      <c r="Q9">
        <v>1</v>
      </c>
      <c r="R9" s="6">
        <f t="shared" ca="1" si="0"/>
        <v>32.144500250745281</v>
      </c>
      <c r="S9" s="6">
        <f t="shared" ca="1" si="1"/>
        <v>35.642092430883345</v>
      </c>
      <c r="T9" s="6">
        <f t="shared" ca="1" si="2"/>
        <v>28.21360596246452</v>
      </c>
      <c r="U9" s="6">
        <f t="shared" ca="1" si="3"/>
        <v>24.258162951855013</v>
      </c>
      <c r="V9" s="6">
        <f t="shared" ca="1" si="4"/>
        <v>37.044965754063696</v>
      </c>
      <c r="W9" s="6">
        <f t="shared" ca="1" si="5"/>
        <v>30.650098426666236</v>
      </c>
      <c r="X9" s="5">
        <f ca="1">IF(B9 ="upa", M9 +1.5* RAND()*0.8, M9 +1.5* RAND())</f>
        <v>10.942118809804478</v>
      </c>
      <c r="Y9" s="6">
        <v>340</v>
      </c>
      <c r="Z9" s="6">
        <v>142.21400074411167</v>
      </c>
      <c r="AA9" s="5">
        <f t="shared" ref="AA9:AA37" ca="1" si="12">P9 + 0.3* RAND()</f>
        <v>4.1965451583905589</v>
      </c>
      <c r="AB9" t="s">
        <v>255</v>
      </c>
    </row>
    <row r="10" spans="1:28" x14ac:dyDescent="0.2">
      <c r="A10" s="3" t="s">
        <v>97</v>
      </c>
      <c r="B10" s="9" t="s">
        <v>127</v>
      </c>
      <c r="C10" t="s">
        <v>129</v>
      </c>
      <c r="D10" t="s">
        <v>168</v>
      </c>
      <c r="E10" t="s">
        <v>140</v>
      </c>
      <c r="F10">
        <v>1</v>
      </c>
      <c r="G10" s="6">
        <f t="shared" ca="1" si="6"/>
        <v>29.605313366215505</v>
      </c>
      <c r="H10" s="6">
        <f t="shared" ca="1" si="7"/>
        <v>25.254082566620006</v>
      </c>
      <c r="I10" s="6">
        <f t="shared" ca="1" si="8"/>
        <v>28.823684189882322</v>
      </c>
      <c r="J10" s="6">
        <f t="shared" ca="1" si="9"/>
        <v>20.739265622539484</v>
      </c>
      <c r="K10" s="6">
        <f t="shared" ca="1" si="10"/>
        <v>29.771073823830108</v>
      </c>
      <c r="L10" s="6">
        <f t="shared" ca="1" si="11"/>
        <v>29.002986192232825</v>
      </c>
      <c r="M10">
        <v>5.5</v>
      </c>
      <c r="N10" t="s">
        <v>216</v>
      </c>
      <c r="O10" t="s">
        <v>243</v>
      </c>
      <c r="P10">
        <v>4.3</v>
      </c>
      <c r="Q10">
        <v>1</v>
      </c>
      <c r="R10" s="6">
        <f t="shared" ca="1" si="0"/>
        <v>29.605313366215505</v>
      </c>
      <c r="S10" s="6">
        <f t="shared" ca="1" si="1"/>
        <v>25.254082566620006</v>
      </c>
      <c r="T10" s="6">
        <f t="shared" ca="1" si="2"/>
        <v>28.823684189882322</v>
      </c>
      <c r="U10" s="6">
        <f t="shared" ca="1" si="3"/>
        <v>20.739265622539484</v>
      </c>
      <c r="V10" s="6">
        <f t="shared" ca="1" si="4"/>
        <v>34.162559009177066</v>
      </c>
      <c r="W10" s="6">
        <f t="shared" ca="1" si="5"/>
        <v>29.495214091039806</v>
      </c>
      <c r="X10" s="5">
        <v>3</v>
      </c>
      <c r="Y10" s="6">
        <v>256</v>
      </c>
      <c r="Z10" s="6">
        <v>140.08310039430984</v>
      </c>
      <c r="AA10" s="5">
        <f t="shared" ca="1" si="12"/>
        <v>4.369469333012395</v>
      </c>
      <c r="AB10" t="s">
        <v>256</v>
      </c>
    </row>
    <row r="11" spans="1:28" x14ac:dyDescent="0.2">
      <c r="A11" s="3" t="s">
        <v>98</v>
      </c>
      <c r="B11" s="7" t="s">
        <v>125</v>
      </c>
      <c r="C11" t="s">
        <v>129</v>
      </c>
      <c r="D11" t="s">
        <v>167</v>
      </c>
      <c r="E11" t="s">
        <v>141</v>
      </c>
      <c r="F11">
        <v>3</v>
      </c>
      <c r="G11" s="6">
        <f t="shared" ca="1" si="6"/>
        <v>78.805382663025554</v>
      </c>
      <c r="H11" s="6">
        <f t="shared" ca="1" si="7"/>
        <v>76.227401654810407</v>
      </c>
      <c r="I11" s="6">
        <f t="shared" ca="1" si="8"/>
        <v>79.194198640130267</v>
      </c>
      <c r="J11" s="6">
        <f t="shared" ca="1" si="9"/>
        <v>49.598626575582855</v>
      </c>
      <c r="K11" s="6">
        <f t="shared" ca="1" si="10"/>
        <v>66.474387049404825</v>
      </c>
      <c r="L11" s="6">
        <f t="shared" ca="1" si="11"/>
        <v>84.145263610617548</v>
      </c>
      <c r="M11">
        <v>4.7</v>
      </c>
      <c r="N11" t="s">
        <v>217</v>
      </c>
      <c r="O11" t="s">
        <v>244</v>
      </c>
      <c r="P11">
        <v>3.5</v>
      </c>
      <c r="Q11">
        <v>1</v>
      </c>
      <c r="R11" s="6">
        <f t="shared" ca="1" si="0"/>
        <v>34.805382663025554</v>
      </c>
      <c r="S11" s="6">
        <f t="shared" ca="1" si="1"/>
        <v>36.227401654810407</v>
      </c>
      <c r="T11" s="6">
        <f t="shared" ca="1" si="2"/>
        <v>31.194198640130267</v>
      </c>
      <c r="U11" s="6">
        <f t="shared" ca="1" si="3"/>
        <v>31.598626575582855</v>
      </c>
      <c r="V11" s="6">
        <f t="shared" ca="1" si="4"/>
        <v>43.540618443808356</v>
      </c>
      <c r="W11" s="6">
        <f t="shared" ca="1" si="5"/>
        <v>31.02181074059877</v>
      </c>
      <c r="X11" s="5">
        <f ca="1">IF(B11 ="upa", M11 +1.5* RAND()*0.8, M11 +1.5* RAND())</f>
        <v>5.7573734879221616</v>
      </c>
      <c r="Y11" s="6">
        <v>327</v>
      </c>
      <c r="Z11" s="6">
        <v>139.15871190662787</v>
      </c>
      <c r="AA11" s="5">
        <f t="shared" ca="1" si="12"/>
        <v>3.6976106388233441</v>
      </c>
      <c r="AB11" t="s">
        <v>257</v>
      </c>
    </row>
    <row r="12" spans="1:28" x14ac:dyDescent="0.2">
      <c r="A12" s="3" t="s">
        <v>99</v>
      </c>
      <c r="B12" s="9" t="s">
        <v>127</v>
      </c>
      <c r="C12" t="s">
        <v>129</v>
      </c>
      <c r="D12" t="s">
        <v>169</v>
      </c>
      <c r="E12" t="s">
        <v>142</v>
      </c>
      <c r="F12">
        <v>3</v>
      </c>
      <c r="G12" s="6">
        <f t="shared" ca="1" si="6"/>
        <v>76.551534482105325</v>
      </c>
      <c r="H12" s="6">
        <f t="shared" ca="1" si="7"/>
        <v>79.231644058494453</v>
      </c>
      <c r="I12" s="6">
        <f t="shared" ca="1" si="8"/>
        <v>78.426072079735988</v>
      </c>
      <c r="J12" s="6">
        <f t="shared" ca="1" si="9"/>
        <v>49.370277763953503</v>
      </c>
      <c r="K12" s="6">
        <f t="shared" ca="1" si="10"/>
        <v>74.880376138679921</v>
      </c>
      <c r="L12" s="6">
        <f t="shared" ca="1" si="11"/>
        <v>85.121067453816025</v>
      </c>
      <c r="M12">
        <v>8.9</v>
      </c>
      <c r="N12" t="s">
        <v>218</v>
      </c>
      <c r="O12" t="s">
        <v>245</v>
      </c>
      <c r="P12">
        <v>4</v>
      </c>
      <c r="Q12">
        <v>2</v>
      </c>
      <c r="R12" s="6">
        <f t="shared" ca="1" si="0"/>
        <v>54.551534482105325</v>
      </c>
      <c r="S12" s="6">
        <f t="shared" ca="1" si="1"/>
        <v>59.231644058494453</v>
      </c>
      <c r="T12" s="6">
        <f t="shared" ca="1" si="2"/>
        <v>54.426072079735988</v>
      </c>
      <c r="U12" s="6">
        <f t="shared" ca="1" si="3"/>
        <v>40.370277763953503</v>
      </c>
      <c r="V12" s="6">
        <f t="shared" ca="1" si="4"/>
        <v>65.254434414911231</v>
      </c>
      <c r="W12" s="6">
        <f t="shared" ca="1" si="5"/>
        <v>60.898070508091806</v>
      </c>
      <c r="X12" s="5">
        <v>4.8</v>
      </c>
      <c r="Y12" s="6">
        <v>432</v>
      </c>
      <c r="Z12" s="6">
        <v>144.35077807759149</v>
      </c>
      <c r="AA12" s="5">
        <f t="shared" ca="1" si="12"/>
        <v>4.0300144716553055</v>
      </c>
      <c r="AB12" t="s">
        <v>258</v>
      </c>
    </row>
    <row r="13" spans="1:28" x14ac:dyDescent="0.2">
      <c r="A13" s="3" t="s">
        <v>100</v>
      </c>
      <c r="B13" s="8" t="s">
        <v>126</v>
      </c>
      <c r="C13" t="s">
        <v>129</v>
      </c>
      <c r="D13" t="s">
        <v>170</v>
      </c>
      <c r="E13" t="s">
        <v>143</v>
      </c>
      <c r="F13">
        <v>2</v>
      </c>
      <c r="G13" s="6">
        <f t="shared" ca="1" si="6"/>
        <v>50.553404451535371</v>
      </c>
      <c r="H13" s="6">
        <f t="shared" ca="1" si="7"/>
        <v>51.090177706833167</v>
      </c>
      <c r="I13" s="6">
        <f t="shared" ca="1" si="8"/>
        <v>56.604754842055321</v>
      </c>
      <c r="J13" s="6">
        <f t="shared" ca="1" si="9"/>
        <v>37.15187418591443</v>
      </c>
      <c r="K13" s="6">
        <f t="shared" ca="1" si="10"/>
        <v>45.989093458407524</v>
      </c>
      <c r="L13" s="6">
        <f t="shared" ca="1" si="11"/>
        <v>59.629788115990621</v>
      </c>
      <c r="M13">
        <v>9.3000000000000007</v>
      </c>
      <c r="N13" t="s">
        <v>219</v>
      </c>
      <c r="O13" t="s">
        <v>246</v>
      </c>
      <c r="P13">
        <v>4.4000000000000004</v>
      </c>
      <c r="Q13">
        <v>1</v>
      </c>
      <c r="R13" s="6">
        <f t="shared" ca="1" si="0"/>
        <v>28.553404451535371</v>
      </c>
      <c r="S13" s="6">
        <f t="shared" ca="1" si="1"/>
        <v>31.090177706833167</v>
      </c>
      <c r="T13" s="6">
        <f t="shared" ca="1" si="2"/>
        <v>32.604754842055321</v>
      </c>
      <c r="U13" s="6">
        <f t="shared" ca="1" si="3"/>
        <v>28.15187418591443</v>
      </c>
      <c r="V13" s="6">
        <f t="shared" ca="1" si="4"/>
        <v>32.65086837195895</v>
      </c>
      <c r="W13" s="6">
        <f t="shared" ca="1" si="5"/>
        <v>34.548765523432571</v>
      </c>
      <c r="X13" s="5">
        <f ca="1">IF(B13 ="upa", M13 +1.5* RAND()*0.8, M13 +1.5* RAND())</f>
        <v>10.139666652255205</v>
      </c>
      <c r="Y13" s="6">
        <v>348</v>
      </c>
      <c r="Z13" s="6">
        <v>145.39775240838094</v>
      </c>
      <c r="AA13" s="5">
        <f t="shared" ca="1" si="12"/>
        <v>4.6697220298729087</v>
      </c>
      <c r="AB13" t="s">
        <v>259</v>
      </c>
    </row>
    <row r="14" spans="1:28" x14ac:dyDescent="0.2">
      <c r="A14" s="3" t="s">
        <v>101</v>
      </c>
      <c r="B14" s="8" t="s">
        <v>126</v>
      </c>
      <c r="C14" t="s">
        <v>129</v>
      </c>
      <c r="D14" t="s">
        <v>171</v>
      </c>
      <c r="E14" t="s">
        <v>144</v>
      </c>
      <c r="F14">
        <v>3</v>
      </c>
      <c r="G14" s="6">
        <f t="shared" ca="1" si="6"/>
        <v>77.892130420513183</v>
      </c>
      <c r="H14" s="6">
        <f t="shared" ca="1" si="7"/>
        <v>76.151977288963337</v>
      </c>
      <c r="I14" s="6">
        <f t="shared" ca="1" si="8"/>
        <v>79.976519978328682</v>
      </c>
      <c r="J14" s="6">
        <f t="shared" ca="1" si="9"/>
        <v>42.939355952364615</v>
      </c>
      <c r="K14" s="6">
        <f t="shared" ca="1" si="10"/>
        <v>66.496231998903369</v>
      </c>
      <c r="L14" s="6">
        <f t="shared" ca="1" si="11"/>
        <v>86.621932275826296</v>
      </c>
      <c r="M14">
        <v>5.6</v>
      </c>
      <c r="N14" t="s">
        <v>220</v>
      </c>
      <c r="O14" t="s">
        <v>242</v>
      </c>
      <c r="P14">
        <v>3.6</v>
      </c>
      <c r="Q14">
        <v>2</v>
      </c>
      <c r="R14" s="6">
        <f t="shared" ca="1" si="0"/>
        <v>55.892130420513183</v>
      </c>
      <c r="S14" s="6">
        <f t="shared" ca="1" si="1"/>
        <v>56.151977288963337</v>
      </c>
      <c r="T14" s="6">
        <f t="shared" ca="1" si="2"/>
        <v>55.976519978328682</v>
      </c>
      <c r="U14" s="6">
        <f t="shared" ca="1" si="3"/>
        <v>33.939355952364615</v>
      </c>
      <c r="V14" s="6">
        <f t="shared" ca="1" si="4"/>
        <v>58.146351208381475</v>
      </c>
      <c r="W14" s="6">
        <f t="shared" ca="1" si="5"/>
        <v>60.611939210136335</v>
      </c>
      <c r="X14" s="5">
        <f ca="1">IF(B14 ="upa", M14 +1.5* RAND()*0.8, M14 +1.5* RAND())</f>
        <v>7.0320969686254609</v>
      </c>
      <c r="Y14" s="6">
        <v>181</v>
      </c>
      <c r="Z14" s="6">
        <v>142.34192634331478</v>
      </c>
      <c r="AA14" s="5">
        <f t="shared" ca="1" si="12"/>
        <v>3.6291169753181354</v>
      </c>
      <c r="AB14" t="s">
        <v>260</v>
      </c>
    </row>
    <row r="15" spans="1:28" x14ac:dyDescent="0.2">
      <c r="A15" s="3" t="s">
        <v>102</v>
      </c>
      <c r="B15" s="9" t="s">
        <v>127</v>
      </c>
      <c r="C15" t="s">
        <v>130</v>
      </c>
      <c r="D15" t="s">
        <v>172</v>
      </c>
      <c r="E15" t="s">
        <v>145</v>
      </c>
      <c r="F15">
        <v>3</v>
      </c>
      <c r="G15" s="6">
        <f t="shared" ca="1" si="6"/>
        <v>77.869439708038911</v>
      </c>
      <c r="H15" s="6">
        <f t="shared" ca="1" si="7"/>
        <v>80.90937296812767</v>
      </c>
      <c r="I15" s="6">
        <f t="shared" ca="1" si="8"/>
        <v>81.60217704465154</v>
      </c>
      <c r="J15" s="6">
        <f t="shared" ca="1" si="9"/>
        <v>44.565365094260798</v>
      </c>
      <c r="K15" s="6">
        <f t="shared" ca="1" si="10"/>
        <v>70.369687586636473</v>
      </c>
      <c r="L15" s="6">
        <f t="shared" ca="1" si="11"/>
        <v>85.755369749386773</v>
      </c>
      <c r="M15">
        <v>9.6999999999999993</v>
      </c>
      <c r="N15" t="s">
        <v>221</v>
      </c>
      <c r="O15" t="s">
        <v>247</v>
      </c>
      <c r="P15">
        <v>4.5</v>
      </c>
      <c r="Q15">
        <v>2</v>
      </c>
      <c r="R15" s="6">
        <f t="shared" ca="1" si="0"/>
        <v>55.869439708038911</v>
      </c>
      <c r="S15" s="6">
        <f t="shared" ca="1" si="1"/>
        <v>60.90937296812767</v>
      </c>
      <c r="T15" s="6">
        <f t="shared" ca="1" si="2"/>
        <v>57.60217704465154</v>
      </c>
      <c r="U15" s="6">
        <f t="shared" ca="1" si="3"/>
        <v>35.565365094260798</v>
      </c>
      <c r="V15" s="6">
        <f t="shared" ca="1" si="4"/>
        <v>60.88466531474598</v>
      </c>
      <c r="W15" s="6">
        <f t="shared" ca="1" si="5"/>
        <v>59.554164418722777</v>
      </c>
      <c r="X15" s="5">
        <v>4.9000000000000004</v>
      </c>
      <c r="Y15" s="6">
        <v>128</v>
      </c>
      <c r="Z15" s="6">
        <v>138.31487244241424</v>
      </c>
      <c r="AA15" s="5">
        <f t="shared" ca="1" si="12"/>
        <v>4.7020412309600692</v>
      </c>
      <c r="AB15" t="s">
        <v>261</v>
      </c>
    </row>
    <row r="16" spans="1:28" x14ac:dyDescent="0.2">
      <c r="A16" s="3" t="s">
        <v>103</v>
      </c>
      <c r="B16" s="7" t="s">
        <v>125</v>
      </c>
      <c r="C16" t="s">
        <v>131</v>
      </c>
      <c r="D16" t="s">
        <v>167</v>
      </c>
      <c r="E16" t="s">
        <v>146</v>
      </c>
      <c r="F16">
        <v>2</v>
      </c>
      <c r="G16" s="6">
        <f t="shared" ca="1" si="6"/>
        <v>51.397343365302049</v>
      </c>
      <c r="H16" s="6">
        <f t="shared" ca="1" si="7"/>
        <v>51.936391538283452</v>
      </c>
      <c r="I16" s="6">
        <f t="shared" ca="1" si="8"/>
        <v>55.438328669438256</v>
      </c>
      <c r="J16" s="6">
        <f t="shared" ca="1" si="9"/>
        <v>36.16241400015074</v>
      </c>
      <c r="K16" s="6">
        <f t="shared" ca="1" si="10"/>
        <v>51.910763441116138</v>
      </c>
      <c r="L16" s="6">
        <f t="shared" ca="1" si="11"/>
        <v>56.911312523136822</v>
      </c>
      <c r="M16">
        <v>8.3000000000000007</v>
      </c>
      <c r="N16" t="s">
        <v>222</v>
      </c>
      <c r="O16" t="s">
        <v>243</v>
      </c>
      <c r="P16">
        <v>4.3</v>
      </c>
      <c r="Q16">
        <v>0</v>
      </c>
      <c r="R16" s="6">
        <f t="shared" ca="1" si="0"/>
        <v>7.3973433653020493</v>
      </c>
      <c r="S16" s="6">
        <f t="shared" ca="1" si="1"/>
        <v>11.936391538283452</v>
      </c>
      <c r="T16" s="6">
        <f t="shared" ca="1" si="2"/>
        <v>7.4383286694382562</v>
      </c>
      <c r="U16" s="6">
        <f t="shared" ca="1" si="3"/>
        <v>18.16241400015074</v>
      </c>
      <c r="V16" s="6">
        <f t="shared" ca="1" si="4"/>
        <v>28.824806688713714</v>
      </c>
      <c r="W16" s="6">
        <f t="shared" ca="1" si="5"/>
        <v>3.3549901812193204</v>
      </c>
      <c r="X16" s="5">
        <f ca="1">IF(B16 ="upa", M16 +1.5* RAND()*0.8, M16 +1.5* RAND())</f>
        <v>9.3258265941771548</v>
      </c>
      <c r="Y16" s="6">
        <v>135</v>
      </c>
      <c r="Z16" s="6">
        <v>140.33888720068057</v>
      </c>
      <c r="AA16" s="5">
        <f t="shared" ca="1" si="12"/>
        <v>4.4247551982484028</v>
      </c>
      <c r="AB16" t="s">
        <v>262</v>
      </c>
    </row>
    <row r="17" spans="1:28" x14ac:dyDescent="0.2">
      <c r="A17" s="3" t="s">
        <v>104</v>
      </c>
      <c r="B17" s="9" t="s">
        <v>127</v>
      </c>
      <c r="C17" t="s">
        <v>132</v>
      </c>
      <c r="D17" t="s">
        <v>167</v>
      </c>
      <c r="E17" t="s">
        <v>147</v>
      </c>
      <c r="F17">
        <v>3</v>
      </c>
      <c r="G17" s="6">
        <f t="shared" ca="1" si="6"/>
        <v>79.994829142460048</v>
      </c>
      <c r="H17" s="6">
        <f t="shared" ca="1" si="7"/>
        <v>76.175896018632727</v>
      </c>
      <c r="I17" s="6">
        <f t="shared" ca="1" si="8"/>
        <v>82.564808227665083</v>
      </c>
      <c r="J17" s="6">
        <f t="shared" ca="1" si="9"/>
        <v>46.771856586515064</v>
      </c>
      <c r="K17" s="6">
        <f t="shared" ca="1" si="10"/>
        <v>74.34454935397369</v>
      </c>
      <c r="L17" s="6">
        <f t="shared" ca="1" si="11"/>
        <v>87.349963907334512</v>
      </c>
      <c r="M17">
        <v>7.6</v>
      </c>
      <c r="N17" t="s">
        <v>223</v>
      </c>
      <c r="O17" t="s">
        <v>241</v>
      </c>
      <c r="P17">
        <v>3.8</v>
      </c>
      <c r="Q17">
        <v>1</v>
      </c>
      <c r="R17" s="6">
        <f t="shared" ca="1" si="0"/>
        <v>35.994829142460048</v>
      </c>
      <c r="S17" s="6">
        <f t="shared" ca="1" si="1"/>
        <v>36.175896018632727</v>
      </c>
      <c r="T17" s="6">
        <f t="shared" ca="1" si="2"/>
        <v>34.564808227665083</v>
      </c>
      <c r="U17" s="6">
        <f t="shared" ca="1" si="3"/>
        <v>28.771856586515064</v>
      </c>
      <c r="V17" s="6">
        <f t="shared" ca="1" si="4"/>
        <v>51.66799828119553</v>
      </c>
      <c r="W17" s="6">
        <f t="shared" ca="1" si="5"/>
        <v>35.865252177104779</v>
      </c>
      <c r="X17" s="5">
        <v>4.4000000000000004</v>
      </c>
      <c r="Y17" s="6">
        <v>238</v>
      </c>
      <c r="Z17" s="6">
        <v>137.343864179881</v>
      </c>
      <c r="AA17" s="5">
        <f t="shared" ca="1" si="12"/>
        <v>4.0143182723498319</v>
      </c>
      <c r="AB17" t="s">
        <v>263</v>
      </c>
    </row>
    <row r="18" spans="1:28" x14ac:dyDescent="0.2">
      <c r="A18" s="3" t="s">
        <v>105</v>
      </c>
      <c r="B18" s="7" t="s">
        <v>125</v>
      </c>
      <c r="C18" t="s">
        <v>129</v>
      </c>
      <c r="D18" t="s">
        <v>173</v>
      </c>
      <c r="E18" t="s">
        <v>148</v>
      </c>
      <c r="F18">
        <v>3</v>
      </c>
      <c r="G18" s="6">
        <f t="shared" ca="1" si="6"/>
        <v>79.201465235076768</v>
      </c>
      <c r="H18" s="6">
        <f t="shared" ca="1" si="7"/>
        <v>76.474268335419978</v>
      </c>
      <c r="I18" s="6">
        <f t="shared" ca="1" si="8"/>
        <v>81.941636849850397</v>
      </c>
      <c r="J18" s="6">
        <f t="shared" ca="1" si="9"/>
        <v>50.902603415403206</v>
      </c>
      <c r="K18" s="6">
        <f t="shared" ca="1" si="10"/>
        <v>75.192203587292155</v>
      </c>
      <c r="L18" s="6">
        <f t="shared" ca="1" si="11"/>
        <v>87.858712674559698</v>
      </c>
      <c r="M18">
        <v>9.1999999999999993</v>
      </c>
      <c r="N18" t="s">
        <v>224</v>
      </c>
      <c r="O18" t="s">
        <v>248</v>
      </c>
      <c r="P18">
        <v>3.6</v>
      </c>
      <c r="Q18">
        <v>0</v>
      </c>
      <c r="R18" s="6">
        <f t="shared" ca="1" si="0"/>
        <v>13.201465235076768</v>
      </c>
      <c r="S18" s="6">
        <f t="shared" ca="1" si="1"/>
        <v>16.474268335419978</v>
      </c>
      <c r="T18" s="6">
        <f t="shared" ca="1" si="2"/>
        <v>9.9416368498503971</v>
      </c>
      <c r="U18" s="6">
        <f t="shared" ca="1" si="3"/>
        <v>23.902603415403206</v>
      </c>
      <c r="V18" s="6">
        <f t="shared" ca="1" si="4"/>
        <v>36.848337641533696</v>
      </c>
      <c r="W18" s="6">
        <f t="shared" ca="1" si="5"/>
        <v>8.4541280790129623</v>
      </c>
      <c r="X18" s="5">
        <f ca="1">IF(B18 ="upa", M18 +1.5* RAND()*0.8, M18 +1.5* RAND())</f>
        <v>9.8563594065581661</v>
      </c>
      <c r="Y18" s="6">
        <v>288</v>
      </c>
      <c r="Z18" s="6">
        <v>143.15201376506843</v>
      </c>
      <c r="AA18" s="5">
        <f t="shared" ca="1" si="12"/>
        <v>3.6163061276584192</v>
      </c>
      <c r="AB18" t="s">
        <v>264</v>
      </c>
    </row>
    <row r="19" spans="1:28" x14ac:dyDescent="0.2">
      <c r="A19" s="3" t="s">
        <v>106</v>
      </c>
      <c r="B19" s="10" t="s">
        <v>126</v>
      </c>
      <c r="C19" t="s">
        <v>129</v>
      </c>
      <c r="D19" t="s">
        <v>167</v>
      </c>
      <c r="E19" t="s">
        <v>149</v>
      </c>
      <c r="F19">
        <v>3</v>
      </c>
      <c r="G19" s="6">
        <f t="shared" ca="1" si="6"/>
        <v>75.124415921693242</v>
      </c>
      <c r="H19" s="6">
        <f t="shared" ca="1" si="7"/>
        <v>78.672430890772603</v>
      </c>
      <c r="I19" s="6">
        <f t="shared" ca="1" si="8"/>
        <v>78.941276768073834</v>
      </c>
      <c r="J19" s="6">
        <f t="shared" ca="1" si="9"/>
        <v>48.22763773190924</v>
      </c>
      <c r="K19" s="6">
        <f t="shared" ca="1" si="10"/>
        <v>79.922416923580471</v>
      </c>
      <c r="L19" s="6">
        <f t="shared" ca="1" si="11"/>
        <v>86.391740428008831</v>
      </c>
      <c r="M19">
        <v>11.5</v>
      </c>
      <c r="N19" t="s">
        <v>225</v>
      </c>
      <c r="O19" t="s">
        <v>249</v>
      </c>
      <c r="P19">
        <v>3.4</v>
      </c>
      <c r="Q19">
        <v>1</v>
      </c>
      <c r="R19" s="6">
        <f t="shared" ca="1" si="0"/>
        <v>31.124415921693242</v>
      </c>
      <c r="S19" s="6">
        <f t="shared" ca="1" si="1"/>
        <v>38.672430890772603</v>
      </c>
      <c r="T19" s="6">
        <f t="shared" ca="1" si="2"/>
        <v>30.941276768073834</v>
      </c>
      <c r="U19" s="6">
        <f t="shared" ca="1" si="3"/>
        <v>30.22763773190924</v>
      </c>
      <c r="V19" s="6">
        <f t="shared" ca="1" si="4"/>
        <v>56.264805683456231</v>
      </c>
      <c r="W19" s="6">
        <f t="shared" ca="1" si="5"/>
        <v>35.232385961954726</v>
      </c>
      <c r="X19" s="5">
        <f ca="1">IF(B19 ="upa", M19 +1.5* RAND()*0.8, M19 +1.5* RAND())</f>
        <v>11.679679088668932</v>
      </c>
      <c r="Y19" s="6">
        <v>339</v>
      </c>
      <c r="Z19" s="6">
        <v>136.24917810174745</v>
      </c>
      <c r="AA19" s="5">
        <f t="shared" ca="1" si="12"/>
        <v>3.5632908911910133</v>
      </c>
      <c r="AB19" t="s">
        <v>265</v>
      </c>
    </row>
    <row r="20" spans="1:28" x14ac:dyDescent="0.2">
      <c r="A20" s="3" t="s">
        <v>107</v>
      </c>
      <c r="B20" s="7" t="s">
        <v>125</v>
      </c>
      <c r="C20" t="s">
        <v>129</v>
      </c>
      <c r="D20" t="s">
        <v>167</v>
      </c>
      <c r="E20" t="s">
        <v>150</v>
      </c>
      <c r="F20">
        <v>3</v>
      </c>
      <c r="G20" s="6">
        <f t="shared" ca="1" si="6"/>
        <v>75.194100991539273</v>
      </c>
      <c r="H20" s="6">
        <f t="shared" ca="1" si="7"/>
        <v>75.2650158407573</v>
      </c>
      <c r="I20" s="6">
        <f t="shared" ca="1" si="8"/>
        <v>81.64610229996272</v>
      </c>
      <c r="J20" s="6">
        <f t="shared" ca="1" si="9"/>
        <v>45.511059036809542</v>
      </c>
      <c r="K20" s="6">
        <f t="shared" ca="1" si="10"/>
        <v>68.408188580248691</v>
      </c>
      <c r="L20" s="6">
        <f t="shared" ca="1" si="11"/>
        <v>85.611988558335526</v>
      </c>
      <c r="M20">
        <v>10.199999999999999</v>
      </c>
      <c r="N20" t="s">
        <v>217</v>
      </c>
      <c r="O20" t="s">
        <v>250</v>
      </c>
      <c r="P20">
        <v>3.9</v>
      </c>
      <c r="Q20">
        <v>1</v>
      </c>
      <c r="R20" s="6">
        <f t="shared" ca="1" si="0"/>
        <v>31.194100991539273</v>
      </c>
      <c r="S20" s="6">
        <f t="shared" ca="1" si="1"/>
        <v>35.2650158407573</v>
      </c>
      <c r="T20" s="6">
        <f t="shared" ca="1" si="2"/>
        <v>33.64610229996272</v>
      </c>
      <c r="U20" s="6">
        <f t="shared" ca="1" si="3"/>
        <v>27.511059036809542</v>
      </c>
      <c r="V20" s="6">
        <f t="shared" ca="1" si="4"/>
        <v>42.12208051731789</v>
      </c>
      <c r="W20" s="6">
        <f t="shared" ca="1" si="5"/>
        <v>32.312586749449274</v>
      </c>
      <c r="X20" s="5">
        <f ca="1">IF(B20 ="upa", M20 +1.5* RAND()*0.8, M20 +1.5* RAND())</f>
        <v>10.2644536751991</v>
      </c>
      <c r="Y20" s="6">
        <v>321</v>
      </c>
      <c r="Z20" s="6">
        <v>135.27559697753881</v>
      </c>
      <c r="AA20" s="5">
        <f t="shared" ca="1" si="12"/>
        <v>4.1224070861226361</v>
      </c>
      <c r="AB20" t="s">
        <v>266</v>
      </c>
    </row>
    <row r="21" spans="1:28" x14ac:dyDescent="0.2">
      <c r="A21" s="3" t="s">
        <v>108</v>
      </c>
      <c r="B21" s="9" t="s">
        <v>127</v>
      </c>
      <c r="C21" t="s">
        <v>128</v>
      </c>
      <c r="D21" t="s">
        <v>168</v>
      </c>
      <c r="E21" t="s">
        <v>151</v>
      </c>
      <c r="F21">
        <v>3</v>
      </c>
      <c r="G21" s="6">
        <f t="shared" ca="1" si="6"/>
        <v>75.498489875427751</v>
      </c>
      <c r="H21" s="6">
        <f t="shared" ca="1" si="7"/>
        <v>77.726805257373357</v>
      </c>
      <c r="I21" s="6">
        <f t="shared" ca="1" si="8"/>
        <v>80.423607816856446</v>
      </c>
      <c r="J21" s="6">
        <f t="shared" ca="1" si="9"/>
        <v>49.083629311267579</v>
      </c>
      <c r="K21" s="6">
        <f t="shared" ca="1" si="10"/>
        <v>79.569786282275857</v>
      </c>
      <c r="L21" s="6">
        <f t="shared" ca="1" si="11"/>
        <v>87.832564888028713</v>
      </c>
      <c r="M21">
        <v>106</v>
      </c>
      <c r="N21" t="s">
        <v>226</v>
      </c>
      <c r="O21" t="s">
        <v>251</v>
      </c>
      <c r="P21">
        <v>4.5999999999999996</v>
      </c>
      <c r="Q21">
        <v>2</v>
      </c>
      <c r="R21" s="6">
        <f t="shared" ca="1" si="0"/>
        <v>53.498489875427751</v>
      </c>
      <c r="S21" s="6">
        <f t="shared" ca="1" si="1"/>
        <v>57.726805257373357</v>
      </c>
      <c r="T21" s="6">
        <f t="shared" ca="1" si="2"/>
        <v>56.423607816856446</v>
      </c>
      <c r="U21" s="6">
        <f t="shared" ca="1" si="3"/>
        <v>40.083629311267579</v>
      </c>
      <c r="V21" s="6">
        <f t="shared" ca="1" si="4"/>
        <v>69.403922036749222</v>
      </c>
      <c r="W21" s="6">
        <f t="shared" ca="1" si="5"/>
        <v>61.325795714482226</v>
      </c>
      <c r="X21" s="5">
        <v>5.3</v>
      </c>
      <c r="Y21" s="6">
        <v>349</v>
      </c>
      <c r="Z21" s="6">
        <v>141.47079546222952</v>
      </c>
      <c r="AA21" s="5">
        <f t="shared" ca="1" si="12"/>
        <v>4.8283533163246863</v>
      </c>
      <c r="AB21" t="s">
        <v>267</v>
      </c>
    </row>
    <row r="22" spans="1:28" x14ac:dyDescent="0.2">
      <c r="A22" s="3" t="s">
        <v>109</v>
      </c>
      <c r="B22" s="8" t="s">
        <v>126</v>
      </c>
      <c r="C22" s="1" t="s">
        <v>129</v>
      </c>
      <c r="D22" t="s">
        <v>174</v>
      </c>
      <c r="E22" t="s">
        <v>139</v>
      </c>
      <c r="F22">
        <v>2</v>
      </c>
      <c r="G22" s="6">
        <f t="shared" ca="1" si="6"/>
        <v>52.922942855994258</v>
      </c>
      <c r="H22" s="6">
        <f t="shared" ca="1" si="7"/>
        <v>54.413037860886227</v>
      </c>
      <c r="I22" s="6">
        <f t="shared" ca="1" si="8"/>
        <v>52.016777806934506</v>
      </c>
      <c r="J22" s="6">
        <f t="shared" ca="1" si="9"/>
        <v>32.482336015321138</v>
      </c>
      <c r="K22" s="6">
        <f t="shared" ca="1" si="10"/>
        <v>53.352037514261873</v>
      </c>
      <c r="L22" s="6">
        <f t="shared" ca="1" si="11"/>
        <v>59.336208640268012</v>
      </c>
      <c r="M22">
        <v>10.1</v>
      </c>
      <c r="N22" t="s">
        <v>227</v>
      </c>
      <c r="O22" t="s">
        <v>252</v>
      </c>
      <c r="P22">
        <v>4.3</v>
      </c>
      <c r="Q22">
        <v>0</v>
      </c>
      <c r="R22" s="6">
        <f t="shared" ca="1" si="0"/>
        <v>8.9229428559942576</v>
      </c>
      <c r="S22" s="6">
        <f t="shared" ca="1" si="1"/>
        <v>14.413037860886227</v>
      </c>
      <c r="T22" s="6">
        <f t="shared" ca="1" si="2"/>
        <v>4.0167778069345061</v>
      </c>
      <c r="U22" s="6">
        <f t="shared" ca="1" si="3"/>
        <v>14.482336015321138</v>
      </c>
      <c r="V22" s="6" t="s">
        <v>200</v>
      </c>
      <c r="W22" s="6" t="s">
        <v>200</v>
      </c>
      <c r="X22" s="5">
        <f ca="1">IF(B22 ="upa", M22 +1.5* RAND()*0.8, M22 +1.5* RAND())</f>
        <v>10.145577784147338</v>
      </c>
      <c r="Y22" s="6">
        <v>216</v>
      </c>
      <c r="Z22" s="6">
        <v>133.1587718434495</v>
      </c>
      <c r="AA22" s="5">
        <f t="shared" ca="1" si="12"/>
        <v>4.4352640490035355</v>
      </c>
      <c r="AB22" t="s">
        <v>268</v>
      </c>
    </row>
    <row r="23" spans="1:28" x14ac:dyDescent="0.2">
      <c r="A23" s="3" t="s">
        <v>110</v>
      </c>
      <c r="B23" s="8" t="s">
        <v>126</v>
      </c>
      <c r="C23" s="1" t="s">
        <v>129</v>
      </c>
      <c r="D23" t="s">
        <v>168</v>
      </c>
      <c r="E23" t="s">
        <v>152</v>
      </c>
      <c r="F23">
        <v>3</v>
      </c>
      <c r="G23" s="6">
        <f t="shared" ca="1" si="6"/>
        <v>75.82220309603224</v>
      </c>
      <c r="H23" s="6">
        <f t="shared" ca="1" si="7"/>
        <v>80.182053382752883</v>
      </c>
      <c r="I23" s="6">
        <f t="shared" ca="1" si="8"/>
        <v>79.834825701745629</v>
      </c>
      <c r="J23" s="6">
        <f t="shared" ca="1" si="9"/>
        <v>47.627089762040875</v>
      </c>
      <c r="K23" s="6">
        <f t="shared" ca="1" si="10"/>
        <v>80.80867381897535</v>
      </c>
      <c r="L23" s="6">
        <f t="shared" ca="1" si="11"/>
        <v>84.019006804028081</v>
      </c>
      <c r="M23">
        <v>7.3</v>
      </c>
      <c r="N23" t="s">
        <v>228</v>
      </c>
      <c r="O23" t="s">
        <v>250</v>
      </c>
      <c r="P23">
        <v>4</v>
      </c>
      <c r="Q23">
        <v>1</v>
      </c>
      <c r="R23" s="6">
        <f t="shared" ca="1" si="0"/>
        <v>31.82220309603224</v>
      </c>
      <c r="S23" s="6">
        <f t="shared" ca="1" si="1"/>
        <v>40.182053382752883</v>
      </c>
      <c r="T23" s="6">
        <f t="shared" ca="1" si="2"/>
        <v>31.834825701745629</v>
      </c>
      <c r="U23" s="6">
        <f t="shared" ca="1" si="3"/>
        <v>29.627089762040875</v>
      </c>
      <c r="V23" s="6">
        <f t="shared" ref="V23:V37" ca="1" si="13" xml:space="preserve"> K23-14*(F23-Q23)+ 6*RAND()</f>
        <v>58.227586911388528</v>
      </c>
      <c r="W23" s="6">
        <f t="shared" ref="W23:W37" ca="1" si="14" xml:space="preserve"> L23-27*(F23-Q23)+ 3*RAND()</f>
        <v>31.367469038576015</v>
      </c>
      <c r="X23" s="5">
        <f ca="1">IF(B23 ="upa", M23 +1.5* RAND()*0.8, M23 +1.5* RAND())</f>
        <v>8.3349867964021112</v>
      </c>
      <c r="Y23" s="6">
        <v>102</v>
      </c>
      <c r="Z23" s="6">
        <v>135.46579024874748</v>
      </c>
      <c r="AA23" s="5">
        <f t="shared" ca="1" si="12"/>
        <v>4.1234028769798572</v>
      </c>
      <c r="AB23" t="s">
        <v>269</v>
      </c>
    </row>
    <row r="24" spans="1:28" x14ac:dyDescent="0.2">
      <c r="A24" s="3" t="s">
        <v>111</v>
      </c>
      <c r="B24" s="7" t="s">
        <v>125</v>
      </c>
      <c r="C24" s="1" t="s">
        <v>129</v>
      </c>
      <c r="D24" t="s">
        <v>167</v>
      </c>
      <c r="E24" t="s">
        <v>153</v>
      </c>
      <c r="F24">
        <v>3</v>
      </c>
      <c r="G24" s="6">
        <f t="shared" ca="1" si="6"/>
        <v>77.782056462235886</v>
      </c>
      <c r="H24" s="6">
        <f t="shared" ca="1" si="7"/>
        <v>75.464038827117335</v>
      </c>
      <c r="I24" s="6">
        <f t="shared" ca="1" si="8"/>
        <v>82.14021662764371</v>
      </c>
      <c r="J24" s="6">
        <f t="shared" ca="1" si="9"/>
        <v>46.159178444056458</v>
      </c>
      <c r="K24" s="6">
        <f t="shared" ca="1" si="10"/>
        <v>70.534223098762453</v>
      </c>
      <c r="L24" s="6">
        <f t="shared" ca="1" si="11"/>
        <v>84.739441104199145</v>
      </c>
      <c r="M24">
        <v>8.6</v>
      </c>
      <c r="N24" t="s">
        <v>229</v>
      </c>
      <c r="O24" t="s">
        <v>248</v>
      </c>
      <c r="P24">
        <v>4.0999999999999996</v>
      </c>
      <c r="Q24">
        <v>0</v>
      </c>
      <c r="R24" s="6">
        <f t="shared" ca="1" si="0"/>
        <v>11.782056462235886</v>
      </c>
      <c r="S24" s="6">
        <f t="shared" ca="1" si="1"/>
        <v>15.464038827117335</v>
      </c>
      <c r="T24" s="6">
        <f t="shared" ca="1" si="2"/>
        <v>10.14021662764371</v>
      </c>
      <c r="U24" s="6">
        <f t="shared" ca="1" si="3"/>
        <v>19.159178444056458</v>
      </c>
      <c r="V24" s="6">
        <f t="shared" ca="1" si="13"/>
        <v>30.444627026370689</v>
      </c>
      <c r="W24" s="6">
        <f t="shared" ca="1" si="14"/>
        <v>4.1255014657914639</v>
      </c>
      <c r="X24" s="5">
        <f ca="1">IF(B24 ="upa", M24 +1.5* RAND()*0.8, M24 +1.5* RAND())</f>
        <v>9.5010724343381909</v>
      </c>
      <c r="Y24" s="6">
        <v>224</v>
      </c>
      <c r="Z24" s="6">
        <v>143.23477878460471</v>
      </c>
      <c r="AA24" s="5">
        <v>-99</v>
      </c>
      <c r="AB24" t="s">
        <v>270</v>
      </c>
    </row>
    <row r="25" spans="1:28" x14ac:dyDescent="0.2">
      <c r="A25" s="3" t="s">
        <v>112</v>
      </c>
      <c r="B25" s="9" t="s">
        <v>127</v>
      </c>
      <c r="C25" s="1" t="s">
        <v>129</v>
      </c>
      <c r="D25" t="s">
        <v>167</v>
      </c>
      <c r="E25" t="s">
        <v>154</v>
      </c>
      <c r="F25">
        <v>3</v>
      </c>
      <c r="G25" s="6">
        <f t="shared" ca="1" si="6"/>
        <v>77.372464056960766</v>
      </c>
      <c r="H25" s="6">
        <f t="shared" ca="1" si="7"/>
        <v>79.490362642412435</v>
      </c>
      <c r="I25" s="6">
        <f t="shared" ca="1" si="8"/>
        <v>81.892022887815571</v>
      </c>
      <c r="J25" s="6">
        <f t="shared" ca="1" si="9"/>
        <v>45.833926849926328</v>
      </c>
      <c r="K25" s="6">
        <f t="shared" ca="1" si="10"/>
        <v>75.668492944797748</v>
      </c>
      <c r="L25" s="6">
        <f t="shared" ca="1" si="11"/>
        <v>87.658095907389239</v>
      </c>
      <c r="M25">
        <v>5.7</v>
      </c>
      <c r="N25" t="s">
        <v>230</v>
      </c>
      <c r="O25" t="s">
        <v>249</v>
      </c>
      <c r="P25">
        <v>3.8</v>
      </c>
      <c r="Q25">
        <v>2</v>
      </c>
      <c r="R25" s="6">
        <f t="shared" ca="1" si="0"/>
        <v>55.372464056960766</v>
      </c>
      <c r="S25" s="6">
        <f t="shared" ca="1" si="1"/>
        <v>59.490362642412435</v>
      </c>
      <c r="T25" s="6">
        <f t="shared" ca="1" si="2"/>
        <v>57.892022887815571</v>
      </c>
      <c r="U25" s="6">
        <f t="shared" ca="1" si="3"/>
        <v>36.833926849926328</v>
      </c>
      <c r="V25" s="6">
        <f t="shared" ca="1" si="13"/>
        <v>61.713095181760892</v>
      </c>
      <c r="W25" s="6">
        <f t="shared" ca="1" si="14"/>
        <v>63.638522295337665</v>
      </c>
      <c r="X25" s="5">
        <v>3.2</v>
      </c>
      <c r="Y25" s="6">
        <v>242</v>
      </c>
      <c r="Z25" s="6">
        <v>-99</v>
      </c>
      <c r="AA25" s="5">
        <f t="shared" ca="1" si="12"/>
        <v>4.03881468747515</v>
      </c>
      <c r="AB25" t="s">
        <v>271</v>
      </c>
    </row>
    <row r="26" spans="1:28" x14ac:dyDescent="0.2">
      <c r="A26" s="3" t="s">
        <v>113</v>
      </c>
      <c r="B26" s="7" t="s">
        <v>125</v>
      </c>
      <c r="C26" s="1" t="s">
        <v>129</v>
      </c>
      <c r="D26" t="s">
        <v>167</v>
      </c>
      <c r="E26" t="s">
        <v>155</v>
      </c>
      <c r="F26">
        <v>1</v>
      </c>
      <c r="G26" s="6">
        <f t="shared" ca="1" si="6"/>
        <v>27.567941186389412</v>
      </c>
      <c r="H26" s="6">
        <f t="shared" ca="1" si="7"/>
        <v>25.733445992509193</v>
      </c>
      <c r="I26" s="6">
        <f t="shared" ca="1" si="8"/>
        <v>27.864306675528972</v>
      </c>
      <c r="J26" s="6">
        <f t="shared" ca="1" si="9"/>
        <v>20.201858351992321</v>
      </c>
      <c r="K26" s="6">
        <f t="shared" ca="1" si="10"/>
        <v>30.262821315992252</v>
      </c>
      <c r="L26" s="6">
        <f t="shared" ca="1" si="11"/>
        <v>31.666940513007351</v>
      </c>
      <c r="M26">
        <v>9.4</v>
      </c>
      <c r="N26" t="s">
        <v>231</v>
      </c>
      <c r="O26" t="s">
        <v>245</v>
      </c>
      <c r="P26">
        <v>3.9</v>
      </c>
      <c r="Q26">
        <v>0</v>
      </c>
      <c r="R26" s="6">
        <f t="shared" ca="1" si="0"/>
        <v>5.5679411863894117</v>
      </c>
      <c r="S26" s="6">
        <f t="shared" ca="1" si="1"/>
        <v>5.7334459925091927</v>
      </c>
      <c r="T26" s="6">
        <f t="shared" ca="1" si="2"/>
        <v>3.8643066755289723</v>
      </c>
      <c r="U26" s="6">
        <f t="shared" ca="1" si="3"/>
        <v>11.201858351992321</v>
      </c>
      <c r="V26" s="6">
        <f t="shared" ca="1" si="13"/>
        <v>21.300006706073994</v>
      </c>
      <c r="W26" s="6">
        <f t="shared" ca="1" si="14"/>
        <v>6.9950719595387199</v>
      </c>
      <c r="X26" s="5">
        <f ca="1">IF(B26 ="upa", M26 +1.5* RAND()*0.8, M26 +1.5* RAND())</f>
        <v>10.258619858137845</v>
      </c>
      <c r="Y26" s="6">
        <v>325</v>
      </c>
      <c r="Z26" s="6">
        <v>144.48281679227409</v>
      </c>
      <c r="AA26" s="5">
        <f t="shared" ca="1" si="12"/>
        <v>3.9364115813781391</v>
      </c>
      <c r="AB26" t="s">
        <v>272</v>
      </c>
    </row>
    <row r="27" spans="1:28" x14ac:dyDescent="0.2">
      <c r="A27" s="3" t="s">
        <v>114</v>
      </c>
      <c r="B27" s="8" t="s">
        <v>126</v>
      </c>
      <c r="C27" s="1" t="s">
        <v>129</v>
      </c>
      <c r="D27" t="s">
        <v>168</v>
      </c>
      <c r="E27" t="s">
        <v>156</v>
      </c>
      <c r="F27">
        <v>3</v>
      </c>
      <c r="G27" s="6">
        <f t="shared" ca="1" si="6"/>
        <v>78.77642950377323</v>
      </c>
      <c r="H27" s="6">
        <f t="shared" ca="1" si="7"/>
        <v>75.981370360137191</v>
      </c>
      <c r="I27" s="6">
        <f t="shared" ca="1" si="8"/>
        <v>82.378172339275054</v>
      </c>
      <c r="J27" s="6">
        <f t="shared" ca="1" si="9"/>
        <v>50.40754261533143</v>
      </c>
      <c r="K27" s="6">
        <f t="shared" ca="1" si="10"/>
        <v>72.49368930355439</v>
      </c>
      <c r="L27" s="6">
        <f t="shared" ca="1" si="11"/>
        <v>84.969805307628846</v>
      </c>
      <c r="M27">
        <v>8.8000000000000007</v>
      </c>
      <c r="N27" t="s">
        <v>232</v>
      </c>
      <c r="O27" t="s">
        <v>246</v>
      </c>
      <c r="P27">
        <v>37</v>
      </c>
      <c r="Q27">
        <v>1</v>
      </c>
      <c r="R27" s="6">
        <f t="shared" ca="1" si="0"/>
        <v>34.77642950377323</v>
      </c>
      <c r="S27" s="6">
        <f t="shared" ca="1" si="1"/>
        <v>35.981370360137191</v>
      </c>
      <c r="T27" s="6">
        <f t="shared" ca="1" si="2"/>
        <v>34.378172339275054</v>
      </c>
      <c r="U27" s="6">
        <f t="shared" ca="1" si="3"/>
        <v>32.40754261533143</v>
      </c>
      <c r="V27" s="6">
        <f t="shared" ca="1" si="13"/>
        <v>46.699857276675189</v>
      </c>
      <c r="W27" s="6">
        <f t="shared" ca="1" si="14"/>
        <v>32.785154969883521</v>
      </c>
      <c r="X27" s="5">
        <f ca="1">IF(B27 ="upa", M27 +1.5* RAND()*0.8, M27 +1.5* RAND())</f>
        <v>9.0945860785494652</v>
      </c>
      <c r="Y27" s="6">
        <v>356</v>
      </c>
      <c r="Z27" s="6">
        <v>145.02346805381558</v>
      </c>
      <c r="AA27" s="5">
        <f t="shared" ca="1" si="12"/>
        <v>37.225977466370011</v>
      </c>
      <c r="AB27" t="s">
        <v>273</v>
      </c>
    </row>
    <row r="28" spans="1:28" x14ac:dyDescent="0.2">
      <c r="A28" s="3" t="s">
        <v>115</v>
      </c>
      <c r="B28" s="9" t="s">
        <v>127</v>
      </c>
      <c r="C28" s="1" t="s">
        <v>129</v>
      </c>
      <c r="D28" t="s">
        <v>172</v>
      </c>
      <c r="E28" t="s">
        <v>157</v>
      </c>
      <c r="F28">
        <v>2</v>
      </c>
      <c r="G28" s="6">
        <f t="shared" ca="1" si="6"/>
        <v>51.859167663870743</v>
      </c>
      <c r="H28" s="6">
        <f t="shared" ca="1" si="7"/>
        <v>51.981725273561395</v>
      </c>
      <c r="I28" s="6">
        <f t="shared" ca="1" si="8"/>
        <v>54.163920137951571</v>
      </c>
      <c r="J28" s="6">
        <f t="shared" ca="1" si="9"/>
        <v>32.191754943716518</v>
      </c>
      <c r="K28" s="6">
        <f t="shared" ca="1" si="10"/>
        <v>50.968369623642502</v>
      </c>
      <c r="L28" s="6">
        <f t="shared" ca="1" si="11"/>
        <v>59.71562782185741</v>
      </c>
      <c r="M28">
        <v>5.5</v>
      </c>
      <c r="N28" t="s">
        <v>137</v>
      </c>
      <c r="O28" t="s">
        <v>243</v>
      </c>
      <c r="P28">
        <v>4</v>
      </c>
      <c r="Q28">
        <v>1</v>
      </c>
      <c r="R28" s="6">
        <f t="shared" ca="1" si="0"/>
        <v>29.859167663870743</v>
      </c>
      <c r="S28" s="6">
        <f t="shared" ca="1" si="1"/>
        <v>31.981725273561395</v>
      </c>
      <c r="T28" s="6">
        <f t="shared" ca="1" si="2"/>
        <v>30.163920137951571</v>
      </c>
      <c r="U28" s="6">
        <f t="shared" ca="1" si="3"/>
        <v>23.191754943716518</v>
      </c>
      <c r="V28" s="6">
        <f t="shared" ca="1" si="13"/>
        <v>37.647073448817487</v>
      </c>
      <c r="W28" s="6">
        <f t="shared" ca="1" si="14"/>
        <v>34.012186252670595</v>
      </c>
      <c r="X28" s="5">
        <v>3.3</v>
      </c>
      <c r="Y28" s="6">
        <v>310</v>
      </c>
      <c r="Z28" s="6">
        <v>140.33393329005364</v>
      </c>
      <c r="AA28" s="5">
        <f t="shared" ca="1" si="12"/>
        <v>4.0623529998498276</v>
      </c>
      <c r="AB28" t="s">
        <v>274</v>
      </c>
    </row>
    <row r="29" spans="1:28" x14ac:dyDescent="0.2">
      <c r="A29" s="3" t="s">
        <v>116</v>
      </c>
      <c r="B29" s="8" t="s">
        <v>126</v>
      </c>
      <c r="C29" s="1" t="s">
        <v>129</v>
      </c>
      <c r="D29" t="s">
        <v>167</v>
      </c>
      <c r="E29" t="s">
        <v>158</v>
      </c>
      <c r="F29">
        <v>3</v>
      </c>
      <c r="G29" s="6">
        <f t="shared" ca="1" si="6"/>
        <v>79.181941868500118</v>
      </c>
      <c r="H29" s="6">
        <f t="shared" ca="1" si="7"/>
        <v>76.549603536217674</v>
      </c>
      <c r="I29" s="6">
        <f t="shared" ca="1" si="8"/>
        <v>81.797911922050204</v>
      </c>
      <c r="J29" s="6">
        <f t="shared" ca="1" si="9"/>
        <v>47.773569617187974</v>
      </c>
      <c r="K29" s="6">
        <f t="shared" ca="1" si="10"/>
        <v>74.24648974144354</v>
      </c>
      <c r="L29" s="6">
        <f t="shared" ca="1" si="11"/>
        <v>86.586163867680057</v>
      </c>
      <c r="M29">
        <v>7.6</v>
      </c>
      <c r="N29" t="s">
        <v>216</v>
      </c>
      <c r="O29" t="s">
        <v>251</v>
      </c>
      <c r="P29">
        <v>3.6</v>
      </c>
      <c r="Q29">
        <v>0</v>
      </c>
      <c r="R29" s="6">
        <f t="shared" ca="1" si="0"/>
        <v>13.181941868500118</v>
      </c>
      <c r="S29" s="6">
        <f t="shared" ca="1" si="1"/>
        <v>16.549603536217674</v>
      </c>
      <c r="T29" s="6">
        <f t="shared" ca="1" si="2"/>
        <v>9.7979119220502042</v>
      </c>
      <c r="U29" s="6">
        <f t="shared" ca="1" si="3"/>
        <v>20.773569617187974</v>
      </c>
      <c r="V29" s="6">
        <f t="shared" ca="1" si="13"/>
        <v>35.835709982449352</v>
      </c>
      <c r="W29" s="6">
        <f t="shared" ca="1" si="14"/>
        <v>7.8760637845352575</v>
      </c>
      <c r="X29" s="5">
        <f ca="1">IF(B29 ="upa", M29 +1.5* RAND()*0.8, M29 +1.5* RAND())</f>
        <v>8.6452301262858189</v>
      </c>
      <c r="Y29" s="6">
        <v>254</v>
      </c>
      <c r="Z29" s="6">
        <v>141.16829977612645</v>
      </c>
      <c r="AA29" s="5">
        <f t="shared" ca="1" si="12"/>
        <v>3.8330770331672745</v>
      </c>
      <c r="AB29" t="s">
        <v>275</v>
      </c>
    </row>
    <row r="30" spans="1:28" x14ac:dyDescent="0.2">
      <c r="A30" s="3" t="s">
        <v>117</v>
      </c>
      <c r="B30" s="9" t="s">
        <v>127</v>
      </c>
      <c r="C30" t="s">
        <v>128</v>
      </c>
      <c r="D30" t="s">
        <v>167</v>
      </c>
      <c r="E30" t="s">
        <v>159</v>
      </c>
      <c r="F30">
        <v>3</v>
      </c>
      <c r="G30" s="6">
        <f t="shared" ca="1" si="6"/>
        <v>75.870990848924805</v>
      </c>
      <c r="H30" s="6">
        <f t="shared" ca="1" si="7"/>
        <v>79.314240124141847</v>
      </c>
      <c r="I30" s="6">
        <f t="shared" ca="1" si="8"/>
        <v>82.479397257873444</v>
      </c>
      <c r="J30" s="6">
        <f t="shared" ca="1" si="9"/>
        <v>50.969191188614211</v>
      </c>
      <c r="K30" s="6">
        <f t="shared" ca="1" si="10"/>
        <v>68.937302972045785</v>
      </c>
      <c r="L30" s="6">
        <f t="shared" ca="1" si="11"/>
        <v>87.950619072984935</v>
      </c>
      <c r="M30">
        <v>6.3</v>
      </c>
      <c r="N30" t="s">
        <v>233</v>
      </c>
      <c r="O30" t="s">
        <v>242</v>
      </c>
      <c r="P30">
        <v>3.5</v>
      </c>
      <c r="Q30">
        <v>2</v>
      </c>
      <c r="R30" s="6">
        <f t="shared" ca="1" si="0"/>
        <v>53.870990848924805</v>
      </c>
      <c r="S30" s="6">
        <f t="shared" ca="1" si="1"/>
        <v>59.314240124141847</v>
      </c>
      <c r="T30" s="6">
        <f t="shared" ca="1" si="2"/>
        <v>58.479397257873444</v>
      </c>
      <c r="U30" s="6">
        <f t="shared" ca="1" si="3"/>
        <v>41.969191188614211</v>
      </c>
      <c r="V30" s="6">
        <f t="shared" ca="1" si="13"/>
        <v>55.217479160266279</v>
      </c>
      <c r="W30" s="6">
        <f t="shared" ca="1" si="14"/>
        <v>62.82271154866406</v>
      </c>
      <c r="X30" s="5">
        <v>3.7</v>
      </c>
      <c r="Y30" s="6">
        <v>189</v>
      </c>
      <c r="Z30" s="6">
        <v>142.02813200837988</v>
      </c>
      <c r="AA30" s="5">
        <f t="shared" ca="1" si="12"/>
        <v>3.6238710263702067</v>
      </c>
      <c r="AB30" t="s">
        <v>276</v>
      </c>
    </row>
    <row r="31" spans="1:28" x14ac:dyDescent="0.2">
      <c r="A31" s="3" t="s">
        <v>118</v>
      </c>
      <c r="B31" s="7" t="s">
        <v>125</v>
      </c>
      <c r="C31" t="s">
        <v>129</v>
      </c>
      <c r="D31" t="s">
        <v>167</v>
      </c>
      <c r="E31" t="s">
        <v>160</v>
      </c>
      <c r="F31">
        <v>3</v>
      </c>
      <c r="G31" s="6">
        <f t="shared" ca="1" si="6"/>
        <v>75.791284132342682</v>
      </c>
      <c r="H31" s="6">
        <f t="shared" ca="1" si="7"/>
        <v>78.918781802926176</v>
      </c>
      <c r="I31" s="6">
        <f t="shared" ca="1" si="8"/>
        <v>80.399814032043139</v>
      </c>
      <c r="J31" s="6">
        <f t="shared" ca="1" si="9"/>
        <v>46.49960343484468</v>
      </c>
      <c r="K31" s="6">
        <f t="shared" ca="1" si="10"/>
        <v>77.24241380931791</v>
      </c>
      <c r="L31" s="6">
        <f t="shared" ca="1" si="11"/>
        <v>86.731931531933753</v>
      </c>
      <c r="M31">
        <v>8.9</v>
      </c>
      <c r="N31" t="s">
        <v>234</v>
      </c>
      <c r="O31" t="s">
        <v>247</v>
      </c>
      <c r="P31">
        <v>4.5999999999999996</v>
      </c>
      <c r="Q31">
        <v>1</v>
      </c>
      <c r="R31" s="6">
        <f t="shared" ca="1" si="0"/>
        <v>31.791284132342682</v>
      </c>
      <c r="S31" s="6">
        <f t="shared" ca="1" si="1"/>
        <v>38.918781802926176</v>
      </c>
      <c r="T31" s="6">
        <f t="shared" ca="1" si="2"/>
        <v>32.399814032043139</v>
      </c>
      <c r="U31" s="6">
        <f t="shared" ca="1" si="3"/>
        <v>28.49960343484468</v>
      </c>
      <c r="V31" s="6">
        <f t="shared" ca="1" si="13"/>
        <v>49.519572550189615</v>
      </c>
      <c r="W31" s="6">
        <f t="shared" ca="1" si="14"/>
        <v>34.837810819707137</v>
      </c>
      <c r="X31" s="5">
        <f ca="1">IF(B31 ="upa", M31 +1.5* RAND()*0.8, M31 +1.5* RAND())</f>
        <v>10.0591863135402</v>
      </c>
      <c r="Y31" s="6">
        <v>48</v>
      </c>
      <c r="Z31" s="6">
        <v>138.31949930950481</v>
      </c>
      <c r="AA31" s="5">
        <f t="shared" ca="1" si="12"/>
        <v>4.6975298751999253</v>
      </c>
      <c r="AB31" t="s">
        <v>277</v>
      </c>
    </row>
    <row r="32" spans="1:28" x14ac:dyDescent="0.2">
      <c r="A32" s="3" t="s">
        <v>119</v>
      </c>
      <c r="B32" s="8" t="s">
        <v>126</v>
      </c>
      <c r="C32" t="s">
        <v>129</v>
      </c>
      <c r="D32" t="s">
        <v>167</v>
      </c>
      <c r="E32" t="s">
        <v>161</v>
      </c>
      <c r="F32">
        <v>3</v>
      </c>
      <c r="G32" s="6">
        <f t="shared" ca="1" si="6"/>
        <v>77.862847372174542</v>
      </c>
      <c r="H32" s="6">
        <f t="shared" ca="1" si="7"/>
        <v>77.121273602484308</v>
      </c>
      <c r="I32" s="6">
        <f t="shared" ca="1" si="8"/>
        <v>82.711571486059611</v>
      </c>
      <c r="J32" s="6">
        <f t="shared" ca="1" si="9"/>
        <v>48.826766900526579</v>
      </c>
      <c r="K32" s="6">
        <f t="shared" ca="1" si="10"/>
        <v>74.265743631638742</v>
      </c>
      <c r="L32" s="6">
        <f t="shared" ca="1" si="11"/>
        <v>86.766238407234781</v>
      </c>
      <c r="M32">
        <v>5.9</v>
      </c>
      <c r="N32" t="s">
        <v>235</v>
      </c>
      <c r="O32" t="s">
        <v>244</v>
      </c>
      <c r="P32">
        <v>5.0999999999999996</v>
      </c>
      <c r="Q32">
        <v>1</v>
      </c>
      <c r="R32" s="6">
        <f t="shared" ca="1" si="0"/>
        <v>33.862847372174542</v>
      </c>
      <c r="S32" s="6">
        <f t="shared" ca="1" si="1"/>
        <v>37.121273602484308</v>
      </c>
      <c r="T32" s="6">
        <f t="shared" ca="1" si="2"/>
        <v>34.711571486059611</v>
      </c>
      <c r="U32" s="6">
        <f t="shared" ca="1" si="3"/>
        <v>30.826766900526579</v>
      </c>
      <c r="V32" s="6">
        <f t="shared" ca="1" si="13"/>
        <v>50.267996843134327</v>
      </c>
      <c r="W32" s="6">
        <f t="shared" ca="1" si="14"/>
        <v>33.012803699251052</v>
      </c>
      <c r="X32" s="5">
        <f ca="1">IF(B32 ="upa", M32 +1.5* RAND()*0.8, M32 +1.5* RAND())</f>
        <v>6.2150716483088502</v>
      </c>
      <c r="Y32" s="6">
        <v>1482</v>
      </c>
      <c r="Z32" s="6">
        <v>139.20801830068473</v>
      </c>
      <c r="AA32" s="5">
        <f t="shared" ca="1" si="12"/>
        <v>5.3714780437705576</v>
      </c>
      <c r="AB32" t="s">
        <v>278</v>
      </c>
    </row>
    <row r="33" spans="1:28" x14ac:dyDescent="0.2">
      <c r="A33" s="3" t="s">
        <v>120</v>
      </c>
      <c r="B33" s="7" t="s">
        <v>125</v>
      </c>
      <c r="C33" t="s">
        <v>129</v>
      </c>
      <c r="D33" t="s">
        <v>207</v>
      </c>
      <c r="E33" t="s">
        <v>162</v>
      </c>
      <c r="F33">
        <v>3</v>
      </c>
      <c r="G33" s="6">
        <f t="shared" ca="1" si="6"/>
        <v>78.609563152160646</v>
      </c>
      <c r="H33" s="6">
        <f t="shared" ca="1" si="7"/>
        <v>78.223320113484448</v>
      </c>
      <c r="I33" s="6">
        <f t="shared" ca="1" si="8"/>
        <v>81.959479648749067</v>
      </c>
      <c r="J33" s="6">
        <f t="shared" ca="1" si="9"/>
        <v>49.402031116495586</v>
      </c>
      <c r="K33" s="6">
        <f t="shared" ca="1" si="10"/>
        <v>72.510572012884836</v>
      </c>
      <c r="L33" s="6">
        <f t="shared" ca="1" si="11"/>
        <v>86.187963789165295</v>
      </c>
      <c r="M33">
        <v>6.8</v>
      </c>
      <c r="N33" t="s">
        <v>236</v>
      </c>
      <c r="O33" t="s">
        <v>242</v>
      </c>
      <c r="P33" t="s">
        <v>136</v>
      </c>
      <c r="Q33">
        <v>0</v>
      </c>
      <c r="R33" s="6">
        <f t="shared" ca="1" si="0"/>
        <v>12.609563152160646</v>
      </c>
      <c r="S33" s="6">
        <f t="shared" ca="1" si="1"/>
        <v>18.223320113484448</v>
      </c>
      <c r="T33" s="6">
        <f t="shared" ca="1" si="2"/>
        <v>9.9594796487490669</v>
      </c>
      <c r="U33" s="6">
        <f t="shared" ca="1" si="3"/>
        <v>22.402031116495586</v>
      </c>
      <c r="V33" s="6">
        <f t="shared" ca="1" si="13"/>
        <v>31.809325779970781</v>
      </c>
      <c r="W33" s="6">
        <f t="shared" ca="1" si="14"/>
        <v>8.0455837279375508</v>
      </c>
      <c r="X33" s="5">
        <f ca="1">IF(B33 ="upa", M33 +1.5* RAND()*0.8, M33 +1.5* RAND())</f>
        <v>7.16975440934839</v>
      </c>
      <c r="Y33" s="6">
        <v>23</v>
      </c>
      <c r="Z33" s="6">
        <v>142.49756143952018</v>
      </c>
      <c r="AA33" s="5">
        <v>3.9</v>
      </c>
      <c r="AB33" t="s">
        <v>279</v>
      </c>
    </row>
    <row r="34" spans="1:28" x14ac:dyDescent="0.2">
      <c r="A34" s="3" t="s">
        <v>121</v>
      </c>
      <c r="B34" s="9" t="s">
        <v>127</v>
      </c>
      <c r="C34" t="s">
        <v>129</v>
      </c>
      <c r="D34" t="s">
        <v>167</v>
      </c>
      <c r="E34" t="s">
        <v>163</v>
      </c>
      <c r="F34">
        <v>2</v>
      </c>
      <c r="G34" s="6">
        <f t="shared" ca="1" si="6"/>
        <v>54.415233904066625</v>
      </c>
      <c r="H34" s="6">
        <f t="shared" ca="1" si="7"/>
        <v>52.512934816155202</v>
      </c>
      <c r="I34" s="6">
        <f t="shared" ca="1" si="8"/>
        <v>54.178204399047637</v>
      </c>
      <c r="J34" s="6">
        <f t="shared" ca="1" si="9"/>
        <v>32.660671933572814</v>
      </c>
      <c r="K34" s="6">
        <f t="shared" ca="1" si="10"/>
        <v>57.774272346110095</v>
      </c>
      <c r="L34" s="6">
        <f t="shared" ca="1" si="11"/>
        <v>57.108918143999936</v>
      </c>
      <c r="M34">
        <v>7.8</v>
      </c>
      <c r="N34" t="s">
        <v>237</v>
      </c>
      <c r="O34" t="s">
        <v>245</v>
      </c>
      <c r="P34">
        <v>3.6</v>
      </c>
      <c r="Q34">
        <v>1</v>
      </c>
      <c r="R34" s="6">
        <f t="shared" ca="1" si="0"/>
        <v>32.415233904066625</v>
      </c>
      <c r="S34" s="6">
        <f t="shared" ca="1" si="1"/>
        <v>32.512934816155202</v>
      </c>
      <c r="T34" s="6">
        <f t="shared" ca="1" si="2"/>
        <v>30.178204399047637</v>
      </c>
      <c r="U34" s="6">
        <f t="shared" ca="1" si="3"/>
        <v>23.660671933572814</v>
      </c>
      <c r="V34" s="6">
        <f t="shared" ca="1" si="13"/>
        <v>47.860884794655377</v>
      </c>
      <c r="W34" s="6">
        <f t="shared" ca="1" si="14"/>
        <v>30.934426286875414</v>
      </c>
      <c r="X34" s="5">
        <v>4.5</v>
      </c>
      <c r="Y34" s="6">
        <v>117</v>
      </c>
      <c r="Z34" s="6">
        <v>144.27024257698542</v>
      </c>
      <c r="AA34" s="5">
        <f t="shared" ca="1" si="12"/>
        <v>3.6076343961355115</v>
      </c>
      <c r="AB34" t="s">
        <v>280</v>
      </c>
    </row>
    <row r="35" spans="1:28" x14ac:dyDescent="0.2">
      <c r="A35" s="3" t="s">
        <v>122</v>
      </c>
      <c r="B35" s="9" t="s">
        <v>127</v>
      </c>
      <c r="C35" t="s">
        <v>129</v>
      </c>
      <c r="D35" t="s">
        <v>167</v>
      </c>
      <c r="E35" t="s">
        <v>164</v>
      </c>
      <c r="F35">
        <v>3</v>
      </c>
      <c r="G35" s="6">
        <f t="shared" ca="1" si="6"/>
        <v>79.970006284133746</v>
      </c>
      <c r="H35" s="6">
        <f t="shared" ca="1" si="7"/>
        <v>79.93377452763346</v>
      </c>
      <c r="I35" s="6">
        <f t="shared" ca="1" si="8"/>
        <v>80.626497158336832</v>
      </c>
      <c r="J35" s="6">
        <f t="shared" ca="1" si="9"/>
        <v>48.030521230465389</v>
      </c>
      <c r="K35" s="6">
        <f t="shared" ca="1" si="10"/>
        <v>74.900096156577149</v>
      </c>
      <c r="L35" s="6">
        <f t="shared" ca="1" si="11"/>
        <v>87.803959929505012</v>
      </c>
      <c r="M35">
        <v>6.9</v>
      </c>
      <c r="N35" t="s">
        <v>238</v>
      </c>
      <c r="O35" t="s">
        <v>244</v>
      </c>
      <c r="P35">
        <v>4.2</v>
      </c>
      <c r="Q35">
        <v>2</v>
      </c>
      <c r="R35" s="6">
        <f t="shared" ca="1" si="0"/>
        <v>57.970006284133746</v>
      </c>
      <c r="S35" s="6">
        <f t="shared" ca="1" si="1"/>
        <v>59.93377452763346</v>
      </c>
      <c r="T35" s="6">
        <f t="shared" ca="1" si="2"/>
        <v>56.626497158336832</v>
      </c>
      <c r="U35" s="6">
        <f t="shared" ca="1" si="3"/>
        <v>39.030521230465389</v>
      </c>
      <c r="V35" s="6">
        <f t="shared" ca="1" si="13"/>
        <v>63.44090942149785</v>
      </c>
      <c r="W35" s="6">
        <f t="shared" ca="1" si="14"/>
        <v>63.461863924648497</v>
      </c>
      <c r="X35" s="5">
        <v>4.0999999999999996</v>
      </c>
      <c r="Y35" s="6">
        <v>381</v>
      </c>
      <c r="Z35" s="6">
        <v>139.16192084458575</v>
      </c>
      <c r="AA35" s="5">
        <f t="shared" ca="1" si="12"/>
        <v>4.2533312001862287</v>
      </c>
      <c r="AB35" t="s">
        <v>281</v>
      </c>
    </row>
    <row r="36" spans="1:28" x14ac:dyDescent="0.2">
      <c r="A36" s="3" t="s">
        <v>123</v>
      </c>
      <c r="B36" s="7" t="s">
        <v>125</v>
      </c>
      <c r="C36" t="s">
        <v>129</v>
      </c>
      <c r="D36" t="s">
        <v>167</v>
      </c>
      <c r="E36" t="s">
        <v>165</v>
      </c>
      <c r="F36">
        <v>2</v>
      </c>
      <c r="G36" s="6">
        <f t="shared" ca="1" si="6"/>
        <v>52.343477709334707</v>
      </c>
      <c r="H36" s="6">
        <f t="shared" ca="1" si="7"/>
        <v>55.850374602155277</v>
      </c>
      <c r="I36" s="6">
        <f t="shared" ca="1" si="8"/>
        <v>52.572331341222032</v>
      </c>
      <c r="J36" s="6">
        <f t="shared" ca="1" si="9"/>
        <v>37.880440431003208</v>
      </c>
      <c r="K36" s="6">
        <f t="shared" ca="1" si="10"/>
        <v>46.789142541446196</v>
      </c>
      <c r="L36" s="6">
        <f t="shared" ca="1" si="11"/>
        <v>56.46877356676265</v>
      </c>
      <c r="M36">
        <v>8.4</v>
      </c>
      <c r="N36" t="s">
        <v>239</v>
      </c>
      <c r="O36" t="s">
        <v>247</v>
      </c>
      <c r="P36">
        <v>3.9</v>
      </c>
      <c r="Q36">
        <v>0</v>
      </c>
      <c r="R36" s="6">
        <f t="shared" ca="1" si="0"/>
        <v>8.3434777093347066</v>
      </c>
      <c r="S36" s="6">
        <f t="shared" ca="1" si="1"/>
        <v>15.850374602155277</v>
      </c>
      <c r="T36" s="6">
        <f t="shared" ca="1" si="2"/>
        <v>4.5723313412220321</v>
      </c>
      <c r="U36" s="6">
        <f t="shared" ca="1" si="3"/>
        <v>19.880440431003208</v>
      </c>
      <c r="V36" s="6">
        <f t="shared" ca="1" si="13"/>
        <v>20.001449086936073</v>
      </c>
      <c r="W36" s="6">
        <f t="shared" ca="1" si="14"/>
        <v>5.2142219087987218</v>
      </c>
      <c r="X36" s="5">
        <f ca="1">IF(B36 ="upa", M36 +1.5* RAND()*0.8, M36 +1.5* RAND())</f>
        <v>9.5578708582333647</v>
      </c>
      <c r="Y36" s="6">
        <v>284</v>
      </c>
      <c r="Z36" s="6">
        <v>138.04621520699561</v>
      </c>
      <c r="AA36" s="5">
        <f t="shared" ca="1" si="12"/>
        <v>4.017714750430935</v>
      </c>
      <c r="AB36" t="s">
        <v>282</v>
      </c>
    </row>
    <row r="37" spans="1:28" x14ac:dyDescent="0.2">
      <c r="A37" s="3" t="s">
        <v>124</v>
      </c>
      <c r="B37" s="8" t="s">
        <v>126</v>
      </c>
      <c r="C37" t="s">
        <v>129</v>
      </c>
      <c r="D37" t="s">
        <v>170</v>
      </c>
      <c r="E37" t="s">
        <v>141</v>
      </c>
      <c r="F37">
        <v>3</v>
      </c>
      <c r="G37" s="6">
        <f t="shared" ca="1" si="6"/>
        <v>75.583459625512006</v>
      </c>
      <c r="H37" s="6">
        <f t="shared" ca="1" si="7"/>
        <v>76.616297052776602</v>
      </c>
      <c r="I37" s="6">
        <f t="shared" ca="1" si="8"/>
        <v>82.486044739362868</v>
      </c>
      <c r="J37" s="6">
        <f t="shared" ca="1" si="9"/>
        <v>49.485437197550802</v>
      </c>
      <c r="K37" s="6">
        <f t="shared" ca="1" si="10"/>
        <v>79.145790298532944</v>
      </c>
      <c r="L37" s="6">
        <f t="shared" ca="1" si="11"/>
        <v>86.041702801819184</v>
      </c>
      <c r="M37">
        <v>6.9</v>
      </c>
      <c r="N37" t="s">
        <v>240</v>
      </c>
      <c r="O37" t="s">
        <v>243</v>
      </c>
      <c r="P37">
        <v>3.8</v>
      </c>
      <c r="Q37">
        <v>0</v>
      </c>
      <c r="R37" s="6">
        <f t="shared" ca="1" si="0"/>
        <v>9.5834596255120061</v>
      </c>
      <c r="S37" s="6">
        <f t="shared" ca="1" si="1"/>
        <v>16.616297052776602</v>
      </c>
      <c r="T37" s="6">
        <f t="shared" ca="1" si="2"/>
        <v>10.486044739362868</v>
      </c>
      <c r="U37" s="6">
        <f t="shared" ca="1" si="3"/>
        <v>22.485437197550802</v>
      </c>
      <c r="V37" s="6">
        <f t="shared" ca="1" si="13"/>
        <v>42.866885798841707</v>
      </c>
      <c r="W37" s="6">
        <f t="shared" ca="1" si="14"/>
        <v>7.8914124688508132</v>
      </c>
      <c r="X37" s="5">
        <f ca="1">IF(B37 ="upa", M37 +1.5* RAND()*0.8, M37 +1.5* RAND())</f>
        <v>6.9192467100780988</v>
      </c>
      <c r="Y37" s="6">
        <v>229</v>
      </c>
      <c r="Z37" s="6">
        <v>140.43032186428425</v>
      </c>
      <c r="AA37" s="5">
        <f t="shared" ca="1" si="12"/>
        <v>3.917212436154264</v>
      </c>
      <c r="AB37" t="s">
        <v>283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7274-5BC3-874F-A9E9-C89FF8C99B8A}">
  <dimension ref="A1:B16"/>
  <sheetViews>
    <sheetView zoomScale="140" zoomScaleNormal="140" workbookViewId="0">
      <selection activeCell="B21" sqref="B21"/>
    </sheetView>
  </sheetViews>
  <sheetFormatPr baseColWidth="10" defaultColWidth="10.6640625" defaultRowHeight="16" x14ac:dyDescent="0.2"/>
  <cols>
    <col min="1" max="1" width="43.5" customWidth="1"/>
    <col min="2" max="2" width="32.5" customWidth="1"/>
  </cols>
  <sheetData>
    <row r="1" spans="1:2" x14ac:dyDescent="0.2">
      <c r="A1" t="s">
        <v>175</v>
      </c>
    </row>
    <row r="3" spans="1:2" x14ac:dyDescent="0.2">
      <c r="A3" t="s">
        <v>176</v>
      </c>
      <c r="B3" t="s">
        <v>177</v>
      </c>
    </row>
    <row r="4" spans="1:2" x14ac:dyDescent="0.2">
      <c r="A4" t="s">
        <v>179</v>
      </c>
      <c r="B4" t="s">
        <v>178</v>
      </c>
    </row>
    <row r="5" spans="1:2" x14ac:dyDescent="0.2">
      <c r="A5" t="s">
        <v>180</v>
      </c>
      <c r="B5" t="s">
        <v>181</v>
      </c>
    </row>
    <row r="6" spans="1:2" x14ac:dyDescent="0.2">
      <c r="A6" t="s">
        <v>182</v>
      </c>
      <c r="B6" t="s">
        <v>208</v>
      </c>
    </row>
    <row r="7" spans="1:2" x14ac:dyDescent="0.2">
      <c r="A7" t="s">
        <v>183</v>
      </c>
      <c r="B7" t="s">
        <v>184</v>
      </c>
    </row>
    <row r="8" spans="1:2" x14ac:dyDescent="0.2">
      <c r="A8" t="s">
        <v>185</v>
      </c>
      <c r="B8" t="s">
        <v>186</v>
      </c>
    </row>
    <row r="9" spans="1:2" x14ac:dyDescent="0.2">
      <c r="A9" t="s">
        <v>188</v>
      </c>
      <c r="B9" t="s">
        <v>187</v>
      </c>
    </row>
    <row r="10" spans="1:2" x14ac:dyDescent="0.2">
      <c r="A10" t="s">
        <v>192</v>
      </c>
      <c r="B10" t="s">
        <v>189</v>
      </c>
    </row>
    <row r="11" spans="1:2" x14ac:dyDescent="0.2">
      <c r="A11" t="s">
        <v>194</v>
      </c>
      <c r="B11" t="s">
        <v>193</v>
      </c>
    </row>
    <row r="12" spans="1:2" x14ac:dyDescent="0.2">
      <c r="A12" t="s">
        <v>195</v>
      </c>
      <c r="B12" t="s">
        <v>196</v>
      </c>
    </row>
    <row r="13" spans="1:2" x14ac:dyDescent="0.2">
      <c r="A13" t="s">
        <v>197</v>
      </c>
      <c r="B13" t="s">
        <v>198</v>
      </c>
    </row>
    <row r="14" spans="1:2" x14ac:dyDescent="0.2">
      <c r="A14" t="s">
        <v>199</v>
      </c>
      <c r="B14" t="s">
        <v>201</v>
      </c>
    </row>
    <row r="15" spans="1:2" x14ac:dyDescent="0.2">
      <c r="A15" t="s">
        <v>209</v>
      </c>
      <c r="B15" t="s">
        <v>210</v>
      </c>
    </row>
    <row r="16" spans="1:2" x14ac:dyDescent="0.2">
      <c r="A16" t="s">
        <v>211</v>
      </c>
      <c r="B16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Explainer</vt:lpstr>
      <vt:lpstr>Data_Dictionary</vt:lpstr>
      <vt:lpstr>Data</vt:lpstr>
      <vt:lpstr>Problems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Keyes</cp:lastModifiedBy>
  <dcterms:created xsi:type="dcterms:W3CDTF">2023-03-19T15:13:03Z</dcterms:created>
  <dcterms:modified xsi:type="dcterms:W3CDTF">2025-04-17T20:29:29Z</dcterms:modified>
</cp:coreProperties>
</file>